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s Payable\Travel\Travel Reimbursement Worksheets\"/>
    </mc:Choice>
  </mc:AlternateContent>
  <xr:revisionPtr revIDLastSave="0" documentId="8_{85155B19-179E-4EC8-B732-760D3CC4D576}" xr6:coauthVersionLast="47" xr6:coauthVersionMax="47" xr10:uidLastSave="{00000000-0000-0000-0000-000000000000}"/>
  <workbookProtection workbookAlgorithmName="SHA-512" workbookHashValue="77/ji+yoBz05TJkY7Fbm+q4KdSFCjXiEhI+zKRdxfhBP11a+WGsz6gqkW56TTkA1iyfoGvzUDzplEfAFm/OMaA==" workbookSaltValue="XRcjdELzd57mjSE7MMNhWA==" workbookSpinCount="100000" lockStructure="1"/>
  <bookViews>
    <workbookView xWindow="28680" yWindow="-120" windowWidth="29040" windowHeight="15720" xr2:uid="{00000000-000D-0000-FFFF-FFFF00000000}"/>
  </bookViews>
  <sheets>
    <sheet name="Worksheet" sheetId="4" r:id="rId1"/>
  </sheets>
  <definedNames>
    <definedName name="_xlnm.Print_Area" localSheetId="0">Worksheet!$A$4:$L$119</definedName>
    <definedName name="_xlnm.Print_Titles" localSheetId="0">Worksheet!$1:$7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" l="1"/>
  <c r="K20" i="4"/>
  <c r="K21" i="4"/>
  <c r="K22" i="4"/>
  <c r="K23" i="4"/>
  <c r="K24" i="4"/>
  <c r="K25" i="4"/>
  <c r="K18" i="4"/>
  <c r="K17" i="4"/>
  <c r="T19" i="4" l="1"/>
  <c r="T20" i="4"/>
  <c r="T21" i="4"/>
  <c r="T22" i="4"/>
  <c r="V29" i="4"/>
  <c r="R45" i="4"/>
  <c r="J52" i="4"/>
  <c r="B44" i="4"/>
  <c r="H44" i="4" s="1"/>
  <c r="E104" i="4"/>
  <c r="I86" i="4"/>
  <c r="I85" i="4"/>
  <c r="I63" i="4"/>
  <c r="I62" i="4"/>
  <c r="I31" i="4"/>
  <c r="I29" i="4"/>
  <c r="I30" i="4"/>
  <c r="B33" i="4"/>
  <c r="K44" i="4"/>
  <c r="R44" i="4"/>
  <c r="I44" i="4"/>
  <c r="S44" i="4"/>
  <c r="J44" i="4"/>
  <c r="T44" i="4"/>
  <c r="K45" i="4"/>
  <c r="I45" i="4"/>
  <c r="S45" i="4"/>
  <c r="J45" i="4"/>
  <c r="T45" i="4"/>
  <c r="K46" i="4"/>
  <c r="R46" i="4"/>
  <c r="I46" i="4"/>
  <c r="S46" i="4"/>
  <c r="J46" i="4"/>
  <c r="T46" i="4"/>
  <c r="K47" i="4"/>
  <c r="R47" i="4"/>
  <c r="I47" i="4"/>
  <c r="S47" i="4"/>
  <c r="J47" i="4"/>
  <c r="T47" i="4"/>
  <c r="K48" i="4"/>
  <c r="R48" i="4"/>
  <c r="I48" i="4"/>
  <c r="S48" i="4"/>
  <c r="J48" i="4"/>
  <c r="T48" i="4"/>
  <c r="K49" i="4"/>
  <c r="R49" i="4"/>
  <c r="I49" i="4"/>
  <c r="S49" i="4"/>
  <c r="J49" i="4"/>
  <c r="T49" i="4"/>
  <c r="K50" i="4"/>
  <c r="R50" i="4"/>
  <c r="I50" i="4"/>
  <c r="S50" i="4"/>
  <c r="J50" i="4"/>
  <c r="T50" i="4"/>
  <c r="K51" i="4"/>
  <c r="R51" i="4"/>
  <c r="I51" i="4"/>
  <c r="S51" i="4"/>
  <c r="J51" i="4"/>
  <c r="T51" i="4"/>
  <c r="K52" i="4"/>
  <c r="R52" i="4"/>
  <c r="I52" i="4"/>
  <c r="S52" i="4"/>
  <c r="T52" i="4"/>
  <c r="K53" i="4"/>
  <c r="R53" i="4"/>
  <c r="I53" i="4"/>
  <c r="S53" i="4"/>
  <c r="J53" i="4"/>
  <c r="T53" i="4"/>
  <c r="K54" i="4"/>
  <c r="R54" i="4"/>
  <c r="I54" i="4"/>
  <c r="S54" i="4"/>
  <c r="J54" i="4"/>
  <c r="T54" i="4"/>
  <c r="K55" i="4"/>
  <c r="R55" i="4"/>
  <c r="I55" i="4"/>
  <c r="S55" i="4"/>
  <c r="J55" i="4"/>
  <c r="T55" i="4"/>
  <c r="K56" i="4"/>
  <c r="R56" i="4"/>
  <c r="I56" i="4"/>
  <c r="S56" i="4"/>
  <c r="J56" i="4"/>
  <c r="T56" i="4"/>
  <c r="C57" i="4"/>
  <c r="D57" i="4"/>
  <c r="E57" i="4"/>
  <c r="I64" i="4"/>
  <c r="E98" i="4"/>
  <c r="I119" i="4"/>
  <c r="B45" i="4" l="1"/>
  <c r="B46" i="4" s="1"/>
  <c r="K57" i="4"/>
  <c r="J57" i="4"/>
  <c r="D69" i="4" s="1"/>
  <c r="I57" i="4"/>
  <c r="K26" i="4"/>
  <c r="E90" i="4" s="1"/>
  <c r="B47" i="4" l="1"/>
  <c r="G46" i="4" s="1"/>
  <c r="H46" i="4"/>
  <c r="G45" i="4"/>
  <c r="G44" i="4"/>
  <c r="H45" i="4"/>
  <c r="F69" i="4"/>
  <c r="J69" i="4"/>
  <c r="J82" i="4" s="1"/>
  <c r="E94" i="4" s="1"/>
  <c r="E108" i="4"/>
  <c r="H47" i="4"/>
  <c r="G47" i="4"/>
  <c r="B48" i="4" l="1"/>
  <c r="H48" i="4" s="1"/>
  <c r="B49" i="4" l="1"/>
  <c r="G48" i="4" s="1"/>
  <c r="H49" i="4"/>
  <c r="B50" i="4"/>
  <c r="G49" i="4" s="1"/>
  <c r="B51" i="4" l="1"/>
  <c r="H50" i="4"/>
  <c r="G50" i="4"/>
  <c r="H51" i="4" l="1"/>
  <c r="B52" i="4"/>
  <c r="G51" i="4" s="1"/>
  <c r="H52" i="4" l="1"/>
  <c r="B53" i="4"/>
  <c r="G52" i="4" s="1"/>
  <c r="B54" i="4" l="1"/>
  <c r="G53" i="4"/>
  <c r="H53" i="4"/>
  <c r="H54" i="4" l="1"/>
  <c r="B55" i="4"/>
  <c r="G54" i="4"/>
  <c r="G55" i="4" l="1"/>
  <c r="B56" i="4"/>
  <c r="H55" i="4"/>
  <c r="H56" i="4" l="1"/>
  <c r="H57" i="4" s="1"/>
  <c r="E106" i="4" s="1"/>
  <c r="G56" i="4"/>
  <c r="G57" i="4" s="1"/>
  <c r="E92" i="4" l="1"/>
  <c r="K59" i="4"/>
  <c r="E96" i="4" l="1"/>
  <c r="E100" i="4"/>
  <c r="H101" i="4" l="1"/>
  <c r="H1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Yanez, Ana G</author>
    <author>tc={47C3A6E5-4147-41D1-A959-23ACAA166B9A}</author>
    <author>rener</author>
    <author>Herrera, Esmeralda</author>
  </authors>
  <commentList>
    <comment ref="P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2020 Rate</t>
        </r>
      </text>
    </comment>
    <comment ref="Q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2021
 Rate</t>
        </r>
      </text>
    </comment>
    <comment ref="R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2022 Rate</t>
        </r>
      </text>
    </comment>
    <comment ref="S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  <comment ref="T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2023 Rate</t>
        </r>
      </text>
    </comment>
    <comment ref="U9" authorId="1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January 2024 Rate</t>
      </text>
    </comment>
    <comment ref="V9" authorId="0" shapeId="0" xr:uid="{256F5331-18CA-4814-B4CF-4A53C70DDFEF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 2025 new rate</t>
        </r>
      </text>
    </comment>
    <comment ref="P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Q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I17" authorId="2" shapeId="0" xr:uid="{00000000-0006-0000-0000-00000A000000}">
      <text>
        <r>
          <rPr>
            <sz val="8"/>
            <color indexed="81"/>
            <rFont val="Tahoma"/>
            <family val="2"/>
          </rPr>
          <t xml:space="preserve">Enter business miles traveled using personal car.
</t>
        </r>
      </text>
    </comment>
    <comment ref="R19" authorId="3" shapeId="0" xr:uid="{00000000-0006-0000-0000-00000B000000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  <comment ref="R20" authorId="3" shapeId="0" xr:uid="{00000000-0006-0000-0000-00000C000000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2022 rate
</t>
        </r>
      </text>
    </comment>
    <comment ref="R21" authorId="3" shapeId="0" xr:uid="{00000000-0006-0000-0000-00000D000000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2021</t>
        </r>
      </text>
    </comment>
    <comment ref="R22" authorId="3" shapeId="0" xr:uid="{00000000-0006-0000-0000-00000E000000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2020 rate
</t>
        </r>
      </text>
    </comment>
  </commentList>
</comments>
</file>

<file path=xl/sharedStrings.xml><?xml version="1.0" encoding="utf-8"?>
<sst xmlns="http://schemas.openxmlformats.org/spreadsheetml/2006/main" count="169" uniqueCount="128">
  <si>
    <t xml:space="preserve"> </t>
  </si>
  <si>
    <t>Date</t>
  </si>
  <si>
    <t>Type</t>
  </si>
  <si>
    <t>From</t>
  </si>
  <si>
    <t>To</t>
  </si>
  <si>
    <t>Mileage</t>
  </si>
  <si>
    <t>Amount</t>
  </si>
  <si>
    <t>Dates</t>
  </si>
  <si>
    <t>Per Diem</t>
  </si>
  <si>
    <t xml:space="preserve">Travel </t>
  </si>
  <si>
    <t>Totals</t>
  </si>
  <si>
    <t>Sub-Total for Transportation (Section 1)</t>
  </si>
  <si>
    <t>Section 1:  TRANSPORTATION</t>
  </si>
  <si>
    <t>Section 2:  MEALS &amp; LODGING</t>
  </si>
  <si>
    <t>Section 3:  OTHER TRAVEL EXPENSES</t>
  </si>
  <si>
    <t>PLEASE ANSWER THE FOLLOWING QUESTIONS FOR TRANSPORTATION ?</t>
  </si>
  <si>
    <t>Yes</t>
  </si>
  <si>
    <t>No</t>
  </si>
  <si>
    <t>Description</t>
  </si>
  <si>
    <t>Local Code</t>
  </si>
  <si>
    <t>Sub-Total for Other Travel Expenses (Section 3)</t>
  </si>
  <si>
    <t>Section 4:  SUMMARY</t>
  </si>
  <si>
    <t>Section 1 Total</t>
  </si>
  <si>
    <t>Section 2 Total</t>
  </si>
  <si>
    <t>Section 3 Total</t>
  </si>
  <si>
    <t>Net Reimbursement</t>
  </si>
  <si>
    <t xml:space="preserve">Actual </t>
  </si>
  <si>
    <t>Lodging</t>
  </si>
  <si>
    <t xml:space="preserve">Meal </t>
  </si>
  <si>
    <t>Hotel</t>
  </si>
  <si>
    <t>Sub-Total for Meal &amp; Lodging Per Diem (Section 2)</t>
  </si>
  <si>
    <t xml:space="preserve">Allowed Meal &amp; Lodging Per Diem </t>
  </si>
  <si>
    <t>UTEP/ Airport</t>
  </si>
  <si>
    <t>Airport/ UTEP</t>
  </si>
  <si>
    <t>Actual Hotel Lodging &amp; Taxes Only</t>
  </si>
  <si>
    <t>Less- Travel Adv</t>
  </si>
  <si>
    <t>Reimbursable Lodging Excess</t>
  </si>
  <si>
    <t>Reimbursable Lodging Tax Excess</t>
  </si>
  <si>
    <t xml:space="preserve">Hotel </t>
  </si>
  <si>
    <t>Tax 1</t>
  </si>
  <si>
    <t>Tax 2</t>
  </si>
  <si>
    <t>Transportation</t>
  </si>
  <si>
    <t>Meals &amp; Lodging</t>
  </si>
  <si>
    <t>Other Expenses</t>
  </si>
  <si>
    <t>Prepared By</t>
  </si>
  <si>
    <t>Date Prepared</t>
  </si>
  <si>
    <t>The University of Texas at El Paso</t>
  </si>
  <si>
    <t>Extension</t>
  </si>
  <si>
    <t>MISC</t>
  </si>
  <si>
    <t>PARK</t>
  </si>
  <si>
    <t>I= In State</t>
  </si>
  <si>
    <t>O= Out of State</t>
  </si>
  <si>
    <t>M= Mexico</t>
  </si>
  <si>
    <t>F= Foreign</t>
  </si>
  <si>
    <t>Local Code Key</t>
  </si>
  <si>
    <t>Type Code Key</t>
  </si>
  <si>
    <t>PARK= Parking</t>
  </si>
  <si>
    <t>REGI= Registration</t>
  </si>
  <si>
    <t>REGI</t>
  </si>
  <si>
    <t>I</t>
  </si>
  <si>
    <t>O</t>
  </si>
  <si>
    <t>M</t>
  </si>
  <si>
    <t>C</t>
  </si>
  <si>
    <t>F</t>
  </si>
  <si>
    <t>AIR</t>
  </si>
  <si>
    <t>CAR</t>
  </si>
  <si>
    <t>RENT</t>
  </si>
  <si>
    <t>TAXI</t>
  </si>
  <si>
    <t>MISC= Miscellaneous</t>
  </si>
  <si>
    <t>PLEASE ANSWER THE FOLLOWING QUESTIONS FOR MEALS &amp; LODGING?</t>
  </si>
  <si>
    <t>3) Was personal vehicle used for travel?</t>
  </si>
  <si>
    <t>Name:</t>
  </si>
  <si>
    <t>City:</t>
  </si>
  <si>
    <t>State:</t>
  </si>
  <si>
    <t>Departure Date:</t>
  </si>
  <si>
    <t>Arrival Date:</t>
  </si>
  <si>
    <t>Depart Time:</t>
  </si>
  <si>
    <t>Arrival Time:</t>
  </si>
  <si>
    <t>Lodge per diem:</t>
  </si>
  <si>
    <t>Meal per diem:</t>
  </si>
  <si>
    <t>3) Did you travel to a Foreign Country?</t>
  </si>
  <si>
    <t>1) Were telepone charges incurred for business use?</t>
  </si>
  <si>
    <t>2) Where internet charges incurred for business use?</t>
  </si>
  <si>
    <t>TRAVEL REIMBURSEMENT WORKSHEET</t>
  </si>
  <si>
    <t>1) Did you go to the State website and use a State Contacted Hotel?</t>
  </si>
  <si>
    <t>C= Canada, Alaska</t>
  </si>
  <si>
    <t xml:space="preserve">     Possessions</t>
  </si>
  <si>
    <t xml:space="preserve">     Hawaii, US</t>
  </si>
  <si>
    <t>Version 2.5 updated mileage rate from .485 to .505</t>
  </si>
  <si>
    <t>Version 4.5 updated color font on mileage area and formated cell mileage to match departure</t>
  </si>
  <si>
    <t>Version 5.0 update milage from .585 to .55</t>
  </si>
  <si>
    <t>Version 6.0 update milage from .51 to .555</t>
  </si>
  <si>
    <t>Version 7.0 update mileage from .555 to .565</t>
  </si>
  <si>
    <t>Version 8.0 update mileage from .565 to .56</t>
  </si>
  <si>
    <t>EMPL ID:</t>
  </si>
  <si>
    <t>Section 5:  EXCESS LODGING CALCULATION   (CANNOT BE ON STATE FUNDS)</t>
  </si>
  <si>
    <t>Total</t>
  </si>
  <si>
    <t>Account Code</t>
  </si>
  <si>
    <t>CostCenter/Project ID</t>
  </si>
  <si>
    <t>Use GSA</t>
  </si>
  <si>
    <t>1) Were System-Contracted Travel Agencies used for airfare?   ATI/CTP</t>
  </si>
  <si>
    <r>
      <t xml:space="preserve">2) Were System-Contracted Rental Car Agencies used </t>
    </r>
    <r>
      <rPr>
        <b/>
        <sz val="8"/>
        <rFont val="Times New Roman"/>
        <family val="1"/>
      </rPr>
      <t>(ie: Avis/Budget, Enterprise/National, Hertz)?</t>
    </r>
  </si>
  <si>
    <t xml:space="preserve">                         Anthony Travel or Corporate Traveler Planners</t>
  </si>
  <si>
    <t>2) Did you use the GSA authorized Meal &amp; Lodging per diems?</t>
  </si>
  <si>
    <t>Please note: Excess Lodging and Taxes must be reimbursed on a gift or discretionary cost center # only</t>
  </si>
  <si>
    <t xml:space="preserve">Please Note:  A Constructive Airfare Quote can be requested from a System - Contracted Agency : </t>
  </si>
  <si>
    <t>Travel Adv Amount:</t>
  </si>
  <si>
    <t>Per Diem $</t>
  </si>
  <si>
    <t>PS TA Number:</t>
  </si>
  <si>
    <t>PS TA Number</t>
  </si>
  <si>
    <t>PS Expense Rpt Number</t>
  </si>
  <si>
    <t>CostCenter/Project ID:</t>
  </si>
  <si>
    <t>Version 14.0 update mileage from .54 to .535 for January 2017</t>
  </si>
  <si>
    <t>Version 16.0 update mileage from .545 to .58 for January 2019</t>
  </si>
  <si>
    <t>Version 18.0 update mileage rate from .575 to .56 for January 2021</t>
  </si>
  <si>
    <t>Version 17.0 update mileage rate from .58 to .575 for January 2020</t>
  </si>
  <si>
    <t>Version 15.0 update mileage rate from .535 to .545 for January 2018</t>
  </si>
  <si>
    <t>Version 13.0 update mileage from .575 to .54 for January 2016</t>
  </si>
  <si>
    <t>Version 12.0 update mileage from .56 to .575 for January 2015</t>
  </si>
  <si>
    <t>Version 19.0 update mileage rate from .56 to .585 for January 2022</t>
  </si>
  <si>
    <t>A</t>
  </si>
  <si>
    <t>Start of New Rate</t>
  </si>
  <si>
    <t>Start of New Rates</t>
  </si>
  <si>
    <t>PENDING</t>
  </si>
  <si>
    <t>Version 20.0 update mileage rate from .585 to .655 for January 2023</t>
  </si>
  <si>
    <t>Version 21.0 update mileage rate from .655 to .67 for January 2024</t>
  </si>
  <si>
    <t>Version 22.0 update mileage rate from .67 to .70 for January 2025</t>
  </si>
  <si>
    <t>Version 23.00 update mileage rate from .70 to .725 for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</si>
</sst>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</numFmts>
  <fonts count="7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9"/>
      <color indexed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b/>
      <sz val="11"/>
      <color indexed="10"/>
      <name val="Arial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i/>
      <sz val="12"/>
      <name val="Arial"/>
      <family val="2"/>
    </font>
    <font>
      <b/>
      <u/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i/>
      <u/>
      <sz val="11"/>
      <color indexed="10"/>
      <name val="Arial"/>
      <family val="2"/>
    </font>
    <font>
      <b/>
      <sz val="12"/>
      <color indexed="9"/>
      <name val="Times"/>
      <family val="1"/>
    </font>
    <font>
      <b/>
      <sz val="11"/>
      <color indexed="9"/>
      <name val="Times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b/>
      <i/>
      <u/>
      <sz val="10"/>
      <color indexed="10"/>
      <name val="Arial"/>
      <family val="2"/>
    </font>
    <font>
      <b/>
      <i/>
      <u/>
      <sz val="12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3"/>
      <color indexed="10"/>
      <name val="Arial"/>
      <family val="2"/>
    </font>
    <font>
      <b/>
      <sz val="8"/>
      <color indexed="12"/>
      <name val="Arial"/>
      <family val="2"/>
    </font>
    <font>
      <sz val="20"/>
      <color indexed="9"/>
      <name val="Arial"/>
      <family val="2"/>
    </font>
    <font>
      <sz val="12"/>
      <color indexed="9"/>
      <name val="Times New Roman"/>
      <family val="1"/>
    </font>
    <font>
      <sz val="18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color indexed="12"/>
      <name val="Arial"/>
      <family val="2"/>
    </font>
    <font>
      <b/>
      <sz val="8"/>
      <name val="Times New Roman"/>
      <family val="1"/>
    </font>
    <font>
      <i/>
      <sz val="20"/>
      <name val="Arial"/>
      <family val="2"/>
    </font>
    <font>
      <i/>
      <sz val="12"/>
      <name val="Times New Roman"/>
      <family val="1"/>
    </font>
    <font>
      <i/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Arial"/>
      <family val="2"/>
    </font>
    <font>
      <sz val="18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6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3" tint="0.39997558519241921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14" fontId="25" fillId="2" borderId="1" xfId="0" applyNumberFormat="1" applyFont="1" applyFill="1" applyBorder="1" applyProtection="1">
      <protection locked="0"/>
    </xf>
    <xf numFmtId="18" fontId="25" fillId="2" borderId="1" xfId="0" applyNumberFormat="1" applyFont="1" applyFill="1" applyBorder="1" applyProtection="1">
      <protection locked="0"/>
    </xf>
    <xf numFmtId="44" fontId="3" fillId="2" borderId="2" xfId="2" applyFont="1" applyFill="1" applyBorder="1" applyProtection="1">
      <protection locked="0"/>
    </xf>
    <xf numFmtId="18" fontId="25" fillId="2" borderId="3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0" fontId="18" fillId="2" borderId="1" xfId="0" applyNumberFormat="1" applyFont="1" applyFill="1" applyBorder="1" applyProtection="1">
      <protection locked="0"/>
    </xf>
    <xf numFmtId="40" fontId="18" fillId="2" borderId="3" xfId="0" applyNumberFormat="1" applyFont="1" applyFill="1" applyBorder="1" applyProtection="1">
      <protection locked="0"/>
    </xf>
    <xf numFmtId="43" fontId="3" fillId="2" borderId="5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7" fillId="2" borderId="2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43" fontId="23" fillId="3" borderId="7" xfId="0" applyNumberFormat="1" applyFont="1" applyFill="1" applyBorder="1"/>
    <xf numFmtId="43" fontId="23" fillId="3" borderId="8" xfId="0" applyNumberFormat="1" applyFont="1" applyFill="1" applyBorder="1" applyAlignment="1">
      <alignment horizontal="right"/>
    </xf>
    <xf numFmtId="43" fontId="23" fillId="3" borderId="9" xfId="0" applyNumberFormat="1" applyFont="1" applyFill="1" applyBorder="1"/>
    <xf numFmtId="43" fontId="23" fillId="3" borderId="0" xfId="0" applyNumberFormat="1" applyFont="1" applyFill="1" applyAlignment="1">
      <alignment horizontal="right"/>
    </xf>
    <xf numFmtId="43" fontId="23" fillId="3" borderId="10" xfId="0" applyNumberFormat="1" applyFont="1" applyFill="1" applyBorder="1" applyAlignment="1">
      <alignment horizontal="right"/>
    </xf>
    <xf numFmtId="43" fontId="13" fillId="0" borderId="11" xfId="0" applyNumberFormat="1" applyFont="1" applyBorder="1"/>
    <xf numFmtId="43" fontId="18" fillId="0" borderId="0" xfId="0" applyNumberFormat="1" applyFont="1"/>
    <xf numFmtId="44" fontId="18" fillId="0" borderId="3" xfId="2" applyFont="1" applyBorder="1" applyProtection="1"/>
    <xf numFmtId="44" fontId="18" fillId="0" borderId="11" xfId="2" applyFont="1" applyBorder="1" applyProtection="1"/>
    <xf numFmtId="0" fontId="40" fillId="3" borderId="0" xfId="0" applyFont="1" applyFill="1" applyAlignment="1">
      <alignment horizontal="center"/>
    </xf>
    <xf numFmtId="44" fontId="41" fillId="3" borderId="11" xfId="2" applyFont="1" applyFill="1" applyBorder="1" applyProtection="1"/>
    <xf numFmtId="0" fontId="33" fillId="0" borderId="0" xfId="0" applyFont="1"/>
    <xf numFmtId="9" fontId="4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32" fillId="4" borderId="12" xfId="0" applyFont="1" applyFill="1" applyBorder="1"/>
    <xf numFmtId="0" fontId="46" fillId="0" borderId="0" xfId="0" applyFont="1"/>
    <xf numFmtId="0" fontId="39" fillId="0" borderId="0" xfId="0" applyFont="1"/>
    <xf numFmtId="44" fontId="10" fillId="0" borderId="2" xfId="2" applyFont="1" applyBorder="1" applyProtection="1"/>
    <xf numFmtId="0" fontId="14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2" fillId="4" borderId="13" xfId="0" applyFont="1" applyFill="1" applyBorder="1"/>
    <xf numFmtId="0" fontId="3" fillId="0" borderId="14" xfId="0" applyFont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8" fontId="10" fillId="0" borderId="0" xfId="1" applyNumberFormat="1" applyFont="1" applyBorder="1" applyProtection="1"/>
    <xf numFmtId="164" fontId="38" fillId="0" borderId="0" xfId="0" applyNumberFormat="1" applyFont="1" applyAlignment="1">
      <alignment horizontal="left"/>
    </xf>
    <xf numFmtId="44" fontId="12" fillId="0" borderId="0" xfId="2" applyFont="1" applyBorder="1" applyProtection="1"/>
    <xf numFmtId="0" fontId="42" fillId="0" borderId="0" xfId="0" applyFont="1"/>
    <xf numFmtId="0" fontId="17" fillId="0" borderId="0" xfId="0" applyFont="1"/>
    <xf numFmtId="0" fontId="19" fillId="0" borderId="0" xfId="0" applyFont="1" applyAlignment="1">
      <alignment horizontal="center"/>
    </xf>
    <xf numFmtId="0" fontId="43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44" fillId="0" borderId="0" xfId="0" applyFont="1"/>
    <xf numFmtId="44" fontId="47" fillId="0" borderId="0" xfId="2" applyFont="1" applyBorder="1" applyProtection="1"/>
    <xf numFmtId="0" fontId="2" fillId="0" borderId="0" xfId="0" applyFont="1" applyAlignment="1">
      <alignment horizontal="center"/>
    </xf>
    <xf numFmtId="0" fontId="3" fillId="0" borderId="0" xfId="0" applyFont="1"/>
    <xf numFmtId="10" fontId="16" fillId="0" borderId="0" xfId="0" applyNumberFormat="1" applyFont="1"/>
    <xf numFmtId="0" fontId="3" fillId="0" borderId="0" xfId="0" applyFont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43" fontId="23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right"/>
    </xf>
    <xf numFmtId="43" fontId="13" fillId="0" borderId="0" xfId="0" applyNumberFormat="1" applyFont="1"/>
    <xf numFmtId="43" fontId="3" fillId="0" borderId="0" xfId="0" applyNumberFormat="1" applyFont="1"/>
    <xf numFmtId="0" fontId="37" fillId="0" borderId="0" xfId="0" applyFont="1"/>
    <xf numFmtId="44" fontId="18" fillId="0" borderId="0" xfId="2" applyFont="1" applyBorder="1" applyProtection="1"/>
    <xf numFmtId="0" fontId="35" fillId="0" borderId="0" xfId="0" applyFont="1"/>
    <xf numFmtId="0" fontId="3" fillId="0" borderId="18" xfId="0" applyFont="1" applyBorder="1" applyAlignment="1">
      <alignment horizontal="center"/>
    </xf>
    <xf numFmtId="0" fontId="36" fillId="0" borderId="0" xfId="0" applyFont="1"/>
    <xf numFmtId="0" fontId="23" fillId="0" borderId="0" xfId="0" applyFont="1"/>
    <xf numFmtId="43" fontId="3" fillId="0" borderId="0" xfId="1" applyFont="1" applyFill="1" applyBorder="1" applyProtection="1"/>
    <xf numFmtId="0" fontId="48" fillId="0" borderId="0" xfId="0" applyFont="1"/>
    <xf numFmtId="0" fontId="34" fillId="0" borderId="0" xfId="0" applyFont="1" applyAlignment="1">
      <alignment horizontal="right"/>
    </xf>
    <xf numFmtId="43" fontId="23" fillId="3" borderId="19" xfId="0" applyNumberFormat="1" applyFont="1" applyFill="1" applyBorder="1" applyAlignment="1">
      <alignment horizontal="right"/>
    </xf>
    <xf numFmtId="0" fontId="5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51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5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4" fillId="0" borderId="0" xfId="0" applyFont="1" applyProtection="1">
      <protection locked="0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43" fontId="3" fillId="2" borderId="24" xfId="1" applyFont="1" applyFill="1" applyBorder="1" applyProtection="1">
      <protection locked="0"/>
    </xf>
    <xf numFmtId="0" fontId="24" fillId="0" borderId="0" xfId="0" applyFont="1" applyAlignment="1">
      <alignment horizontal="center"/>
    </xf>
    <xf numFmtId="0" fontId="24" fillId="0" borderId="0" xfId="0" applyFont="1" applyProtection="1">
      <protection locked="0"/>
    </xf>
    <xf numFmtId="0" fontId="2" fillId="4" borderId="18" xfId="0" applyFont="1" applyFill="1" applyBorder="1"/>
    <xf numFmtId="43" fontId="3" fillId="3" borderId="25" xfId="1" applyFont="1" applyFill="1" applyBorder="1" applyProtection="1"/>
    <xf numFmtId="0" fontId="65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66" fillId="0" borderId="0" xfId="0" applyFont="1" applyAlignment="1" applyProtection="1">
      <alignment horizontal="center"/>
      <protection locked="0"/>
    </xf>
    <xf numFmtId="0" fontId="67" fillId="4" borderId="18" xfId="0" applyFont="1" applyFill="1" applyBorder="1"/>
    <xf numFmtId="0" fontId="6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6" fillId="0" borderId="0" xfId="0" applyFont="1"/>
    <xf numFmtId="0" fontId="69" fillId="0" borderId="0" xfId="0" applyFont="1" applyAlignment="1">
      <alignment horizontal="center"/>
    </xf>
    <xf numFmtId="43" fontId="69" fillId="0" borderId="0" xfId="0" applyNumberFormat="1" applyFont="1"/>
    <xf numFmtId="43" fontId="70" fillId="0" borderId="0" xfId="0" applyNumberFormat="1" applyFont="1" applyAlignment="1">
      <alignment horizontal="center"/>
    </xf>
    <xf numFmtId="43" fontId="69" fillId="0" borderId="0" xfId="0" applyNumberFormat="1" applyFont="1" applyAlignment="1">
      <alignment horizontal="center"/>
    </xf>
    <xf numFmtId="43" fontId="66" fillId="0" borderId="0" xfId="0" applyNumberFormat="1" applyFont="1" applyAlignment="1">
      <alignment horizontal="center"/>
    </xf>
    <xf numFmtId="0" fontId="71" fillId="0" borderId="0" xfId="0" applyFont="1" applyAlignment="1">
      <alignment horizontal="right"/>
    </xf>
    <xf numFmtId="0" fontId="72" fillId="0" borderId="0" xfId="0" applyFont="1" applyAlignment="1">
      <alignment horizontal="center"/>
    </xf>
    <xf numFmtId="0" fontId="73" fillId="1" borderId="4" xfId="0" applyFont="1" applyFill="1" applyBorder="1" applyAlignment="1">
      <alignment horizontal="center"/>
    </xf>
    <xf numFmtId="0" fontId="73" fillId="1" borderId="22" xfId="0" applyFont="1" applyFill="1" applyBorder="1" applyAlignment="1">
      <alignment horizontal="center"/>
    </xf>
    <xf numFmtId="0" fontId="23" fillId="3" borderId="4" xfId="0" applyFont="1" applyFill="1" applyBorder="1" applyAlignment="1" applyProtection="1">
      <alignment horizontal="center"/>
      <protection locked="0"/>
    </xf>
    <xf numFmtId="164" fontId="69" fillId="5" borderId="26" xfId="0" applyNumberFormat="1" applyFont="1" applyFill="1" applyBorder="1" applyAlignment="1">
      <alignment horizontal="center"/>
    </xf>
    <xf numFmtId="43" fontId="69" fillId="0" borderId="0" xfId="0" applyNumberFormat="1" applyFont="1" applyAlignment="1">
      <alignment horizontal="right"/>
    </xf>
    <xf numFmtId="43" fontId="70" fillId="0" borderId="0" xfId="0" applyNumberFormat="1" applyFont="1"/>
    <xf numFmtId="0" fontId="3" fillId="0" borderId="16" xfId="0" applyFont="1" applyBorder="1" applyAlignment="1">
      <alignment horizontal="center"/>
    </xf>
    <xf numFmtId="43" fontId="13" fillId="0" borderId="2" xfId="0" applyNumberFormat="1" applyFont="1" applyBorder="1"/>
    <xf numFmtId="164" fontId="3" fillId="0" borderId="26" xfId="0" applyNumberFormat="1" applyFont="1" applyBorder="1" applyAlignment="1">
      <alignment horizontal="center"/>
    </xf>
    <xf numFmtId="43" fontId="3" fillId="2" borderId="27" xfId="0" applyNumberFormat="1" applyFont="1" applyFill="1" applyBorder="1" applyAlignment="1" applyProtection="1">
      <alignment horizontal="center"/>
      <protection locked="0"/>
    </xf>
    <xf numFmtId="43" fontId="3" fillId="2" borderId="25" xfId="0" applyNumberFormat="1" applyFont="1" applyFill="1" applyBorder="1" applyAlignment="1" applyProtection="1">
      <alignment horizontal="center"/>
      <protection locked="0"/>
    </xf>
    <xf numFmtId="164" fontId="3" fillId="0" borderId="23" xfId="0" applyNumberFormat="1" applyFont="1" applyBorder="1" applyAlignment="1">
      <alignment horizontal="center"/>
    </xf>
    <xf numFmtId="43" fontId="3" fillId="2" borderId="28" xfId="0" applyNumberFormat="1" applyFont="1" applyFill="1" applyBorder="1" applyAlignment="1" applyProtection="1">
      <alignment horizontal="center"/>
      <protection locked="0"/>
    </xf>
    <xf numFmtId="43" fontId="3" fillId="2" borderId="24" xfId="0" applyNumberFormat="1" applyFont="1" applyFill="1" applyBorder="1" applyAlignment="1" applyProtection="1">
      <alignment horizontal="center"/>
      <protection locked="0"/>
    </xf>
    <xf numFmtId="0" fontId="23" fillId="3" borderId="29" xfId="0" applyFont="1" applyFill="1" applyBorder="1" applyAlignment="1">
      <alignment horizontal="center"/>
    </xf>
    <xf numFmtId="43" fontId="23" fillId="3" borderId="25" xfId="1" applyFont="1" applyFill="1" applyBorder="1" applyProtection="1"/>
    <xf numFmtId="0" fontId="3" fillId="2" borderId="23" xfId="0" applyFont="1" applyFill="1" applyBorder="1" applyAlignment="1" applyProtection="1">
      <alignment horizontal="center"/>
      <protection locked="0"/>
    </xf>
    <xf numFmtId="43" fontId="3" fillId="2" borderId="28" xfId="1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43" fontId="23" fillId="3" borderId="32" xfId="1" applyFont="1" applyFill="1" applyBorder="1" applyAlignment="1" applyProtection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57" fillId="0" borderId="0" xfId="0" applyFont="1" applyProtection="1">
      <protection locked="0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58" fillId="0" borderId="0" xfId="0" applyFont="1" applyProtection="1"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59" fillId="0" borderId="0" xfId="0" applyFont="1" applyAlignment="1">
      <alignment horizontal="center"/>
    </xf>
    <xf numFmtId="0" fontId="5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60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3" fontId="24" fillId="0" borderId="0" xfId="0" applyNumberFormat="1" applyFont="1"/>
    <xf numFmtId="43" fontId="24" fillId="0" borderId="0" xfId="0" applyNumberFormat="1" applyFont="1" applyProtection="1">
      <protection locked="0"/>
    </xf>
    <xf numFmtId="43" fontId="13" fillId="0" borderId="0" xfId="0" applyNumberFormat="1" applyFont="1" applyAlignment="1">
      <alignment horizontal="center"/>
    </xf>
    <xf numFmtId="43" fontId="13" fillId="0" borderId="0" xfId="0" applyNumberFormat="1" applyFont="1" applyAlignment="1" applyProtection="1">
      <alignment horizontal="center"/>
      <protection locked="0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 applyAlignment="1" applyProtection="1">
      <alignment horizontal="center"/>
      <protection locked="0"/>
    </xf>
    <xf numFmtId="43" fontId="24" fillId="0" borderId="0" xfId="0" applyNumberFormat="1" applyFont="1" applyAlignment="1">
      <alignment horizontal="center"/>
    </xf>
    <xf numFmtId="43" fontId="24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4" fontId="3" fillId="2" borderId="3" xfId="0" applyNumberFormat="1" applyFont="1" applyFill="1" applyBorder="1" applyProtection="1">
      <protection locked="0"/>
    </xf>
    <xf numFmtId="0" fontId="8" fillId="0" borderId="0" xfId="3" applyAlignment="1" applyProtection="1"/>
    <xf numFmtId="0" fontId="61" fillId="0" borderId="0" xfId="0" applyFont="1"/>
    <xf numFmtId="0" fontId="3" fillId="2" borderId="1" xfId="0" applyFont="1" applyFill="1" applyBorder="1" applyAlignment="1" applyProtection="1">
      <alignment horizontal="center"/>
      <protection locked="0"/>
    </xf>
    <xf numFmtId="44" fontId="3" fillId="0" borderId="2" xfId="2" applyFont="1" applyBorder="1" applyProtection="1"/>
    <xf numFmtId="8" fontId="18" fillId="0" borderId="0" xfId="2" applyNumberFormat="1" applyFont="1" applyProtection="1"/>
    <xf numFmtId="43" fontId="3" fillId="0" borderId="2" xfId="1" applyFont="1" applyBorder="1" applyProtection="1"/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74" fillId="0" borderId="0" xfId="0" applyFont="1" applyAlignment="1">
      <alignment horizontal="center"/>
    </xf>
    <xf numFmtId="0" fontId="11" fillId="6" borderId="0" xfId="0" applyFont="1" applyFill="1" applyProtection="1">
      <protection locked="0"/>
    </xf>
    <xf numFmtId="0" fontId="24" fillId="6" borderId="0" xfId="0" applyFont="1" applyFill="1" applyProtection="1">
      <protection locked="0"/>
    </xf>
    <xf numFmtId="0" fontId="24" fillId="6" borderId="0" xfId="0" applyFont="1" applyFill="1" applyAlignment="1" applyProtection="1">
      <alignment horizontal="center"/>
      <protection locked="0"/>
    </xf>
    <xf numFmtId="0" fontId="20" fillId="6" borderId="0" xfId="0" applyFont="1" applyFill="1" applyProtection="1">
      <protection locked="0"/>
    </xf>
    <xf numFmtId="14" fontId="24" fillId="6" borderId="0" xfId="0" applyNumberFormat="1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24" fillId="0" borderId="5" xfId="0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43" fontId="3" fillId="7" borderId="25" xfId="1" applyFont="1" applyFill="1" applyBorder="1" applyProtection="1"/>
    <xf numFmtId="14" fontId="24" fillId="0" borderId="5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0" fontId="3" fillId="2" borderId="22" xfId="0" applyFont="1" applyFill="1" applyBorder="1" applyAlignment="1" applyProtection="1">
      <alignment horizontal="left"/>
      <protection locked="0"/>
    </xf>
    <xf numFmtId="165" fontId="10" fillId="0" borderId="13" xfId="0" applyNumberFormat="1" applyFont="1" applyBorder="1" applyAlignment="1">
      <alignment horizontal="center"/>
    </xf>
    <xf numFmtId="0" fontId="10" fillId="2" borderId="3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0" fillId="2" borderId="2" xfId="0" applyFont="1" applyFill="1" applyBorder="1" applyAlignment="1" applyProtection="1">
      <alignment horizontal="center"/>
      <protection locked="0"/>
    </xf>
    <xf numFmtId="0" fontId="37" fillId="2" borderId="2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8" fillId="2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3" fillId="3" borderId="27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55" fillId="0" borderId="0" xfId="0" applyFont="1" applyAlignment="1">
      <alignment horizontal="left"/>
    </xf>
    <xf numFmtId="0" fontId="4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9525</xdr:rowOff>
    </xdr:from>
    <xdr:to>
      <xdr:col>2</xdr:col>
      <xdr:colOff>685800</xdr:colOff>
      <xdr:row>2</xdr:row>
      <xdr:rowOff>209550</xdr:rowOff>
    </xdr:to>
    <xdr:pic>
      <xdr:nvPicPr>
        <xdr:cNvPr id="4805" name="Picture 66" descr="UTEP Logo (White Background)">
          <a:extLst>
            <a:ext uri="{FF2B5EF4-FFF2-40B4-BE49-F238E27FC236}">
              <a16:creationId xmlns:a16="http://schemas.microsoft.com/office/drawing/2014/main" id="{7CD2DBD7-2946-9EF2-D66B-E0DC7B39F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525"/>
          <a:ext cx="857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0</xdr:row>
      <xdr:rowOff>76200</xdr:rowOff>
    </xdr:from>
    <xdr:to>
      <xdr:col>11</xdr:col>
      <xdr:colOff>123825</xdr:colOff>
      <xdr:row>2</xdr:row>
      <xdr:rowOff>209550</xdr:rowOff>
    </xdr:to>
    <xdr:pic>
      <xdr:nvPicPr>
        <xdr:cNvPr id="4806" name="Picture 67" descr="j0217296">
          <a:extLst>
            <a:ext uri="{FF2B5EF4-FFF2-40B4-BE49-F238E27FC236}">
              <a16:creationId xmlns:a16="http://schemas.microsoft.com/office/drawing/2014/main" id="{C4FC603C-F785-649B-6829-30FBD653F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7620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711201</xdr:colOff>
      <xdr:row>23</xdr:row>
      <xdr:rowOff>0</xdr:rowOff>
    </xdr:from>
    <xdr:ext cx="195598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B7A903-9E91-D34C-E1BC-7D57D8A5740D}"/>
            </a:ext>
          </a:extLst>
        </xdr:cNvPr>
        <xdr:cNvSpPr txBox="1"/>
      </xdr:nvSpPr>
      <xdr:spPr>
        <a:xfrm>
          <a:off x="7508876" y="42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guirre, Ana Gabriela" id="{39B5DF8A-675F-4F82-A759-C5AC03D00A7D}" userId="S::agyanez@utep.edu::e6e540d4-0da8-4acf-99dd-21d0fc6ef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9" dT="2023-12-18T20:13:53.88" personId="{39B5DF8A-675F-4F82-A759-C5AC03D00A7D}" id="{47C3A6E5-4147-41D1-A959-23ACAA166B9A}">
    <text>January 2024 Rate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://www.gsa.gov/portal/content/104877?utm_source=OCM&amp;utm_medium=print-radio&amp;utm_term=HP_01_Requested_perdiem&amp;utm_campaign=shortcuts" TargetMode="External"/><Relationship Id="rId1" Type="http://schemas.openxmlformats.org/officeDocument/2006/relationships/hyperlink" Target="http://www.gsa.gov/portal/content/104877?utm_source=OCM&amp;utm_medium=print-radio&amp;utm_term=HP_01_Requested_perdiem&amp;utm_campaign=shortcut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1"/>
  <sheetViews>
    <sheetView showGridLines="0" tabSelected="1" zoomScale="90" zoomScaleNormal="90" workbookViewId="0">
      <selection activeCell="AG29" sqref="AG29"/>
    </sheetView>
  </sheetViews>
  <sheetFormatPr defaultColWidth="9.140625" defaultRowHeight="12.75" x14ac:dyDescent="0.2"/>
  <cols>
    <col min="1" max="1" width="3.5703125" style="4" customWidth="1"/>
    <col min="2" max="2" width="10" style="4" customWidth="1"/>
    <col min="3" max="4" width="11" style="4" customWidth="1"/>
    <col min="5" max="5" width="13.28515625" style="4" customWidth="1"/>
    <col min="6" max="6" width="5.7109375" style="4" customWidth="1"/>
    <col min="7" max="7" width="14.7109375" style="4" customWidth="1"/>
    <col min="8" max="8" width="9.85546875" style="4" customWidth="1"/>
    <col min="9" max="9" width="10.140625" style="4" customWidth="1"/>
    <col min="10" max="10" width="9" style="4" customWidth="1"/>
    <col min="11" max="11" width="13.5703125" style="111" customWidth="1"/>
    <col min="12" max="12" width="6.5703125" style="116" customWidth="1"/>
    <col min="13" max="13" width="11.5703125" style="158" customWidth="1"/>
    <col min="14" max="14" width="3.28515625" style="158" hidden="1" customWidth="1"/>
    <col min="15" max="15" width="79.7109375" style="158" hidden="1" customWidth="1"/>
    <col min="16" max="16" width="16.7109375" style="158" hidden="1" customWidth="1"/>
    <col min="17" max="17" width="15.7109375" style="158" hidden="1" customWidth="1"/>
    <col min="18" max="18" width="10.5703125" style="20" hidden="1" customWidth="1"/>
    <col min="19" max="19" width="9.7109375" style="20" hidden="1" customWidth="1"/>
    <col min="20" max="20" width="10.7109375" style="20" hidden="1" customWidth="1"/>
    <col min="21" max="21" width="10.42578125" style="111" hidden="1" customWidth="1"/>
    <col min="22" max="22" width="11" style="111" hidden="1" customWidth="1"/>
    <col min="23" max="27" width="9.140625" style="111" hidden="1" customWidth="1"/>
    <col min="28" max="30" width="9.140625" style="97" hidden="1" customWidth="1"/>
    <col min="31" max="35" width="9.140625" style="97" customWidth="1"/>
    <col min="36" max="47" width="9.140625" style="97"/>
    <col min="48" max="16384" width="9.140625" style="4"/>
  </cols>
  <sheetData>
    <row r="1" spans="1:47" s="1" customFormat="1" ht="24.75" customHeight="1" x14ac:dyDescent="0.35">
      <c r="A1" s="207" t="s">
        <v>46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149"/>
      <c r="N1" s="149"/>
      <c r="O1" s="150"/>
      <c r="P1" s="150"/>
      <c r="Q1" s="150"/>
      <c r="R1" s="151"/>
      <c r="S1" s="151"/>
      <c r="T1" s="151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</row>
    <row r="2" spans="1:47" s="2" customFormat="1" ht="15.75" x14ac:dyDescent="0.25">
      <c r="A2" s="208" t="s">
        <v>83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152"/>
      <c r="N2" s="152"/>
      <c r="O2" s="153"/>
      <c r="P2" s="153"/>
      <c r="Q2" s="153"/>
      <c r="R2" s="154"/>
      <c r="S2" s="154"/>
      <c r="T2" s="154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</row>
    <row r="3" spans="1:47" s="3" customFormat="1" ht="18.75" customHeight="1" x14ac:dyDescent="0.35">
      <c r="A3" s="51"/>
      <c r="B3" s="51"/>
      <c r="C3" s="52"/>
      <c r="D3" s="52"/>
      <c r="E3" s="52"/>
      <c r="F3" s="52"/>
      <c r="G3" s="52"/>
      <c r="H3" s="52"/>
      <c r="I3" s="52"/>
      <c r="J3" s="52"/>
      <c r="K3" s="52"/>
      <c r="L3" s="114"/>
      <c r="M3" s="155"/>
      <c r="N3" s="155"/>
      <c r="O3" s="156"/>
      <c r="P3" s="156"/>
      <c r="Q3" s="156"/>
      <c r="R3" s="20"/>
      <c r="S3" s="20"/>
      <c r="T3" s="2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</row>
    <row r="4" spans="1:47" ht="18" customHeight="1" thickBot="1" x14ac:dyDescent="0.3">
      <c r="A4"/>
      <c r="B4"/>
      <c r="C4" s="39" t="s">
        <v>108</v>
      </c>
      <c r="D4" s="216"/>
      <c r="E4" s="216"/>
      <c r="F4" s="217" t="s">
        <v>111</v>
      </c>
      <c r="G4" s="217"/>
      <c r="H4" s="214"/>
      <c r="I4" s="214"/>
      <c r="J4" s="214"/>
      <c r="K4" s="42"/>
      <c r="L4" s="115"/>
      <c r="M4" s="110"/>
      <c r="N4" s="110"/>
      <c r="O4" s="157" t="s">
        <v>88</v>
      </c>
      <c r="P4" s="157"/>
    </row>
    <row r="5" spans="1:47" ht="9" customHeight="1" thickTop="1" x14ac:dyDescent="0.2">
      <c r="A5"/>
      <c r="B5"/>
      <c r="C5"/>
      <c r="D5" s="42"/>
      <c r="E5" s="42"/>
      <c r="F5" s="42"/>
      <c r="G5" s="42"/>
      <c r="H5" s="42"/>
      <c r="I5" s="42"/>
      <c r="J5"/>
      <c r="K5" s="42"/>
      <c r="L5" s="115"/>
      <c r="M5" s="110"/>
      <c r="N5" s="110"/>
      <c r="O5" s="157" t="s">
        <v>89</v>
      </c>
      <c r="P5" s="157"/>
    </row>
    <row r="6" spans="1:47" ht="15.75" thickBot="1" x14ac:dyDescent="0.3">
      <c r="A6"/>
      <c r="B6"/>
      <c r="C6" s="39" t="s">
        <v>71</v>
      </c>
      <c r="D6" s="215"/>
      <c r="E6" s="215"/>
      <c r="F6" s="42" t="s">
        <v>0</v>
      </c>
      <c r="G6" s="39" t="s">
        <v>94</v>
      </c>
      <c r="H6" s="214"/>
      <c r="I6" s="214"/>
      <c r="J6"/>
      <c r="K6" s="42"/>
      <c r="L6" s="115"/>
      <c r="M6" s="110"/>
      <c r="N6" s="110"/>
      <c r="O6" s="111" t="s">
        <v>90</v>
      </c>
      <c r="P6" s="111"/>
    </row>
    <row r="7" spans="1:47" ht="15" customHeight="1" thickTop="1" x14ac:dyDescent="0.2">
      <c r="A7"/>
      <c r="B7"/>
      <c r="C7"/>
      <c r="D7" s="42"/>
      <c r="E7" s="42"/>
      <c r="F7" s="42"/>
      <c r="G7" s="42"/>
      <c r="H7" s="42"/>
      <c r="I7" s="42"/>
      <c r="J7"/>
      <c r="K7" s="42"/>
      <c r="L7" s="115"/>
      <c r="M7" s="110"/>
      <c r="N7" s="110"/>
      <c r="O7" s="111" t="s">
        <v>91</v>
      </c>
      <c r="P7" s="111" t="s">
        <v>122</v>
      </c>
    </row>
    <row r="8" spans="1:47" ht="16.5" customHeight="1" x14ac:dyDescent="0.2">
      <c r="A8"/>
      <c r="B8"/>
      <c r="C8" s="39" t="s">
        <v>72</v>
      </c>
      <c r="D8" s="219"/>
      <c r="E8" s="220"/>
      <c r="F8" s="43" t="s">
        <v>0</v>
      </c>
      <c r="G8" s="43" t="s">
        <v>73</v>
      </c>
      <c r="H8" s="180"/>
      <c r="I8" s="44"/>
      <c r="J8"/>
      <c r="K8" s="42"/>
      <c r="L8" s="115"/>
      <c r="M8" s="110"/>
      <c r="N8" s="110"/>
      <c r="O8" s="111" t="s">
        <v>92</v>
      </c>
      <c r="P8" s="184">
        <v>43831</v>
      </c>
      <c r="Q8" s="184">
        <v>44197</v>
      </c>
      <c r="R8" s="184">
        <v>44562</v>
      </c>
      <c r="S8" s="184">
        <v>44743</v>
      </c>
      <c r="T8" s="184">
        <v>44927</v>
      </c>
      <c r="U8" s="184">
        <v>45292</v>
      </c>
      <c r="V8" s="194">
        <v>45658</v>
      </c>
      <c r="W8" s="196">
        <v>46023</v>
      </c>
      <c r="X8" s="193"/>
      <c r="Y8" s="193"/>
      <c r="Z8" s="196">
        <v>46388</v>
      </c>
      <c r="AA8" s="193"/>
    </row>
    <row r="9" spans="1:47" ht="12.75" customHeight="1" x14ac:dyDescent="0.25">
      <c r="A9"/>
      <c r="B9"/>
      <c r="C9" s="41"/>
      <c r="D9" s="44"/>
      <c r="E9" s="44"/>
      <c r="F9" s="44"/>
      <c r="G9" s="44"/>
      <c r="H9" s="44"/>
      <c r="I9" s="179" t="s">
        <v>107</v>
      </c>
      <c r="J9"/>
      <c r="K9" s="42"/>
      <c r="L9" s="115"/>
      <c r="M9" s="110"/>
      <c r="N9" s="110"/>
      <c r="O9" s="111" t="s">
        <v>93</v>
      </c>
      <c r="P9" s="185">
        <v>0.57499999999999996</v>
      </c>
      <c r="Q9" s="185">
        <v>0.56000000000000005</v>
      </c>
      <c r="R9" s="185">
        <v>0.58499999999999996</v>
      </c>
      <c r="S9" s="185">
        <v>0.625</v>
      </c>
      <c r="T9" s="185">
        <v>0.65500000000000003</v>
      </c>
      <c r="U9" s="185">
        <v>0.67</v>
      </c>
      <c r="V9" s="197">
        <v>0.7</v>
      </c>
      <c r="W9" s="193">
        <v>0.72499999999999998</v>
      </c>
      <c r="X9" s="193"/>
      <c r="Y9" s="193"/>
      <c r="Z9" s="185" t="s">
        <v>123</v>
      </c>
      <c r="AA9" s="193"/>
    </row>
    <row r="10" spans="1:47" ht="17.25" customHeight="1" thickBot="1" x14ac:dyDescent="0.25">
      <c r="A10"/>
      <c r="B10"/>
      <c r="C10" s="39" t="s">
        <v>74</v>
      </c>
      <c r="D10" s="6"/>
      <c r="E10" s="44"/>
      <c r="F10" s="43" t="s">
        <v>0</v>
      </c>
      <c r="G10" s="45" t="s">
        <v>76</v>
      </c>
      <c r="H10" s="7">
        <v>0.29166666666666669</v>
      </c>
      <c r="I10" s="36">
        <v>0.75</v>
      </c>
      <c r="J10" s="218" t="s">
        <v>106</v>
      </c>
      <c r="K10" s="8">
        <v>0</v>
      </c>
      <c r="L10" s="115"/>
      <c r="M10" s="110"/>
      <c r="N10" s="110"/>
      <c r="O10" s="111" t="s">
        <v>118</v>
      </c>
      <c r="P10" s="185"/>
      <c r="Q10" s="185"/>
      <c r="R10" s="185"/>
      <c r="S10" s="185"/>
      <c r="T10" s="185"/>
      <c r="U10" s="185"/>
      <c r="V10" s="193"/>
      <c r="W10" s="193"/>
      <c r="X10" s="193"/>
      <c r="Y10" s="193"/>
      <c r="Z10" s="193"/>
      <c r="AA10" s="193"/>
    </row>
    <row r="11" spans="1:47" ht="19.5" customHeight="1" thickTop="1" x14ac:dyDescent="0.2">
      <c r="A11"/>
      <c r="B11"/>
      <c r="C11" s="39" t="s">
        <v>75</v>
      </c>
      <c r="D11" s="177"/>
      <c r="E11" s="44"/>
      <c r="F11" s="43" t="s">
        <v>0</v>
      </c>
      <c r="G11" s="46" t="s">
        <v>77</v>
      </c>
      <c r="H11" s="9">
        <v>0.29166666666666669</v>
      </c>
      <c r="I11" s="36">
        <v>0.75</v>
      </c>
      <c r="J11" s="218"/>
      <c r="K11" s="42"/>
      <c r="L11" s="115"/>
      <c r="M11" s="110"/>
      <c r="N11" s="176"/>
      <c r="O11" s="111" t="s">
        <v>117</v>
      </c>
      <c r="P11" s="111"/>
    </row>
    <row r="12" spans="1:47" ht="13.5" customHeight="1" x14ac:dyDescent="0.25">
      <c r="A12"/>
      <c r="B12"/>
      <c r="C12" s="40"/>
      <c r="D12" s="42"/>
      <c r="E12" s="42"/>
      <c r="F12" s="43"/>
      <c r="G12" s="43"/>
      <c r="H12" s="44"/>
      <c r="I12" s="44"/>
      <c r="J12"/>
      <c r="K12" s="42"/>
      <c r="L12" s="115"/>
      <c r="M12" s="110"/>
      <c r="N12" s="110"/>
      <c r="O12" s="157" t="s">
        <v>112</v>
      </c>
      <c r="P12" s="157"/>
    </row>
    <row r="13" spans="1:47" ht="6.75" customHeight="1" thickBot="1" x14ac:dyDescent="0.25">
      <c r="A13"/>
      <c r="B13"/>
      <c r="C13" s="54"/>
      <c r="D13"/>
      <c r="E13"/>
      <c r="F13"/>
      <c r="G13"/>
      <c r="H13"/>
      <c r="I13"/>
      <c r="J13"/>
      <c r="K13" s="42"/>
      <c r="L13" s="115"/>
      <c r="M13" s="110"/>
      <c r="N13" s="110"/>
      <c r="O13" s="157"/>
      <c r="P13" s="157"/>
    </row>
    <row r="14" spans="1:47" s="10" customFormat="1" ht="18.75" thickBot="1" x14ac:dyDescent="0.3">
      <c r="A14" s="47" t="s">
        <v>12</v>
      </c>
      <c r="B14" s="55"/>
      <c r="C14" s="55"/>
      <c r="D14" s="55"/>
      <c r="E14" s="55"/>
      <c r="F14" s="55"/>
      <c r="G14" s="55"/>
      <c r="H14" s="55"/>
      <c r="I14" s="55"/>
      <c r="J14" s="55"/>
      <c r="K14" s="112"/>
      <c r="L14" s="117"/>
      <c r="M14" s="73"/>
      <c r="N14" s="73"/>
      <c r="O14" s="157" t="s">
        <v>116</v>
      </c>
      <c r="P14" s="157"/>
      <c r="Q14" s="159"/>
      <c r="R14" s="160"/>
      <c r="S14" s="160"/>
      <c r="T14" s="160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</row>
    <row r="15" spans="1:47" ht="9" customHeight="1" thickBot="1" x14ac:dyDescent="0.25">
      <c r="A15"/>
      <c r="B15"/>
      <c r="C15"/>
      <c r="D15"/>
      <c r="E15"/>
      <c r="F15"/>
      <c r="G15"/>
      <c r="H15"/>
      <c r="I15"/>
      <c r="J15"/>
      <c r="K15" s="42"/>
      <c r="L15" s="115"/>
      <c r="M15" s="110"/>
      <c r="N15" s="110"/>
    </row>
    <row r="16" spans="1:47" ht="13.5" thickBot="1" x14ac:dyDescent="0.25">
      <c r="A16"/>
      <c r="B16" s="56" t="s">
        <v>1</v>
      </c>
      <c r="C16" s="56" t="s">
        <v>2</v>
      </c>
      <c r="D16" s="211" t="s">
        <v>3</v>
      </c>
      <c r="E16" s="213"/>
      <c r="F16" s="211" t="s">
        <v>4</v>
      </c>
      <c r="G16" s="212"/>
      <c r="H16" s="213"/>
      <c r="I16" s="105" t="s">
        <v>5</v>
      </c>
      <c r="J16" s="106"/>
      <c r="K16" s="56" t="s">
        <v>6</v>
      </c>
      <c r="L16" s="118" t="s">
        <v>64</v>
      </c>
      <c r="M16" s="161"/>
      <c r="N16" s="161"/>
      <c r="O16" s="157" t="s">
        <v>113</v>
      </c>
      <c r="P16" s="157"/>
      <c r="Q16" s="162"/>
    </row>
    <row r="17" spans="1:47" ht="13.5" thickBot="1" x14ac:dyDescent="0.25">
      <c r="A17"/>
      <c r="B17" s="131"/>
      <c r="C17" s="57" t="s">
        <v>65</v>
      </c>
      <c r="D17" s="209" t="s">
        <v>32</v>
      </c>
      <c r="E17" s="209"/>
      <c r="F17" s="209" t="s">
        <v>33</v>
      </c>
      <c r="G17" s="209"/>
      <c r="H17" s="209"/>
      <c r="I17" s="130"/>
      <c r="J17" s="128"/>
      <c r="K17" s="113">
        <f>IF(B17="",0,IF(B17&lt;$P$8,"ERROR",IF(AND(B17&gt;=$P$8,B17&lt;$Q$8),(I17*$P$9),IF(AND(B17&gt;=$Q$8,B17&lt;$R$8),(I17*$Q$9),IF(AND(B17&gt;=$R$8,B17&lt;$S$8),(I17*$R$9),IF(AND(B17&gt;=$S$8,B17&lt;$T$8),(I17*$S$9),IF(AND(B17&gt;=$T$8,B17&lt;$U$8),(I17*$T$9),IF(AND(B17&gt;=$U$8,B17&lt;$V$8),(I17*$U$9),IF(AND(B17&gt;=$V$8,B17&lt;$W$8),(I17*$V$9),IF(AND(B17&gt;=W8,B17&lt;$Z$8),(I17*$W$9),"PENDING"))))))))))</f>
        <v>0</v>
      </c>
      <c r="L17" s="118" t="s">
        <v>65</v>
      </c>
      <c r="M17" s="161"/>
      <c r="N17" s="161"/>
      <c r="O17" s="157" t="s">
        <v>115</v>
      </c>
      <c r="P17" s="157"/>
    </row>
    <row r="18" spans="1:47" ht="13.5" thickBot="1" x14ac:dyDescent="0.25">
      <c r="A18"/>
      <c r="B18" s="108"/>
      <c r="C18" s="11"/>
      <c r="D18" s="210"/>
      <c r="E18" s="210"/>
      <c r="F18" s="210"/>
      <c r="G18" s="210"/>
      <c r="H18" s="210"/>
      <c r="I18" s="12"/>
      <c r="J18" s="128"/>
      <c r="K18" s="195">
        <f>IF(B18="",0,IF(B18&lt;$P$8,"ERROR",IF(AND(B18&gt;=$P$8,B18&lt;$Q$8),(I18*$P$9),IF(AND(B18&gt;=$Q$8,B18&lt;$R$8),(I18*$Q$9),IF(AND(B18&gt;=$R$8,B18&lt;$S$8),(I18*$R$9),IF(AND(B18&gt;=$S$8,B18&lt;$T$8),(I18*$S$9),IF(AND(B18&gt;=$T$8,B18&lt;$U$8),(I18*$T$9),IF(AND(B18&gt;=$U$8,B18&lt;$V$8),(I18*$U$9),IF(AND(B18&gt;=$V$8,B18&lt;$W$8),(I18*$V$9),IF(AND(B18&gt;=W8,B18&lt;$Z$8),(I18*$W$9),"PENDING"))))))))))</f>
        <v>0</v>
      </c>
      <c r="L18" s="118" t="s">
        <v>66</v>
      </c>
      <c r="M18" s="161"/>
      <c r="N18" s="161"/>
      <c r="O18" s="157" t="s">
        <v>114</v>
      </c>
      <c r="P18" s="157"/>
      <c r="Q18" s="189" t="s">
        <v>121</v>
      </c>
      <c r="R18" s="190"/>
      <c r="S18" s="190"/>
      <c r="T18" s="190"/>
    </row>
    <row r="19" spans="1:47" ht="13.5" thickBot="1" x14ac:dyDescent="0.25">
      <c r="A19"/>
      <c r="B19" s="108"/>
      <c r="C19" s="11"/>
      <c r="D19" s="210"/>
      <c r="E19" s="210"/>
      <c r="F19" s="210"/>
      <c r="G19" s="210"/>
      <c r="H19" s="210"/>
      <c r="I19" s="12"/>
      <c r="J19" s="128"/>
      <c r="K19" s="195">
        <f t="shared" ref="K19:K25" si="0">IF(B19="",0,IF(B19&lt;$P$8,"ERROR",IF(AND(B19&gt;=$P$8,B19&lt;$Q$8),(I19*$P$9),IF(AND(B19&gt;=$Q$8,B19&lt;$R$8),(I19*$Q$9),IF(AND(B19&gt;=$R$8,B19&lt;$S$8),(I19*$R$9),IF(AND(B19&gt;=$S$8,B19&lt;$T$8),(I19*$S$9),IF(AND(B19&gt;=$T$8,B19&lt;$U$8),(I19*$T$9),IF(AND(B19&gt;=$U$8,B19&lt;$V$8),(I19*$U$9),IF(AND(B19&gt;=$V$8,B19&lt;$W$8),(I19*$V$9),IF(AND(B19&gt;=W9,B19&lt;$Z$8),(I19*$W$9),"PENDING"))))))))))</f>
        <v>0</v>
      </c>
      <c r="L19" s="118" t="s">
        <v>67</v>
      </c>
      <c r="M19" s="161"/>
      <c r="N19" s="161"/>
      <c r="O19" s="157" t="s">
        <v>119</v>
      </c>
      <c r="P19" s="157"/>
      <c r="Q19" s="191">
        <v>44742</v>
      </c>
      <c r="R19" s="192">
        <v>0.625</v>
      </c>
      <c r="S19" s="192">
        <v>20</v>
      </c>
      <c r="T19" s="190">
        <f>R19*S19</f>
        <v>12.5</v>
      </c>
    </row>
    <row r="20" spans="1:47" ht="13.5" thickBot="1" x14ac:dyDescent="0.25">
      <c r="A20"/>
      <c r="B20" s="108"/>
      <c r="C20" s="11"/>
      <c r="D20" s="210"/>
      <c r="E20" s="210"/>
      <c r="F20" s="210"/>
      <c r="G20" s="210"/>
      <c r="H20" s="210"/>
      <c r="I20" s="12"/>
      <c r="J20" s="128"/>
      <c r="K20" s="195">
        <f t="shared" si="0"/>
        <v>0</v>
      </c>
      <c r="L20" s="118" t="s">
        <v>0</v>
      </c>
      <c r="M20" s="161"/>
      <c r="N20" s="161"/>
      <c r="O20" s="157" t="s">
        <v>124</v>
      </c>
      <c r="P20" s="162"/>
      <c r="Q20" s="191">
        <v>44561</v>
      </c>
      <c r="R20" s="192">
        <v>0.58499999999999996</v>
      </c>
      <c r="S20" s="192">
        <v>20</v>
      </c>
      <c r="T20" s="190">
        <f>R20*S20</f>
        <v>11.7</v>
      </c>
    </row>
    <row r="21" spans="1:47" ht="13.5" thickBot="1" x14ac:dyDescent="0.25">
      <c r="A21"/>
      <c r="B21" s="108"/>
      <c r="C21" s="11"/>
      <c r="D21" s="210"/>
      <c r="E21" s="210"/>
      <c r="F21" s="210"/>
      <c r="G21" s="210"/>
      <c r="H21" s="210"/>
      <c r="I21" s="12"/>
      <c r="J21" s="128"/>
      <c r="K21" s="195">
        <f t="shared" si="0"/>
        <v>0</v>
      </c>
      <c r="L21" s="186"/>
      <c r="M21" s="161"/>
      <c r="N21" s="161"/>
      <c r="O21" s="157" t="s">
        <v>125</v>
      </c>
      <c r="P21" s="162"/>
      <c r="Q21" s="191">
        <v>44196</v>
      </c>
      <c r="R21" s="192">
        <v>0.56000000000000005</v>
      </c>
      <c r="S21" s="192">
        <v>20</v>
      </c>
      <c r="T21" s="190">
        <f>R21*S21</f>
        <v>11.200000000000001</v>
      </c>
    </row>
    <row r="22" spans="1:47" ht="13.5" thickBot="1" x14ac:dyDescent="0.25">
      <c r="A22"/>
      <c r="B22" s="108"/>
      <c r="C22" s="11"/>
      <c r="D22" s="210"/>
      <c r="E22" s="210"/>
      <c r="F22" s="210"/>
      <c r="G22" s="210"/>
      <c r="H22" s="210"/>
      <c r="I22" s="12"/>
      <c r="J22" s="128"/>
      <c r="K22" s="195">
        <f t="shared" si="0"/>
        <v>0</v>
      </c>
      <c r="L22" s="118" t="s">
        <v>16</v>
      </c>
      <c r="M22" s="161"/>
      <c r="N22" s="161"/>
      <c r="O22" s="157" t="s">
        <v>126</v>
      </c>
      <c r="Q22" s="191">
        <v>43830</v>
      </c>
      <c r="R22" s="192">
        <v>0.57499999999999996</v>
      </c>
      <c r="S22" s="192">
        <v>20</v>
      </c>
      <c r="T22" s="190">
        <f>R22*S22</f>
        <v>11.5</v>
      </c>
    </row>
    <row r="23" spans="1:47" ht="13.5" thickBot="1" x14ac:dyDescent="0.25">
      <c r="A23"/>
      <c r="B23" s="108"/>
      <c r="C23" s="11"/>
      <c r="D23" s="210"/>
      <c r="E23" s="210"/>
      <c r="F23" s="210"/>
      <c r="G23" s="210"/>
      <c r="H23" s="210"/>
      <c r="I23" s="12"/>
      <c r="J23" s="128"/>
      <c r="K23" s="195">
        <f t="shared" si="0"/>
        <v>0</v>
      </c>
      <c r="L23" s="118" t="s">
        <v>17</v>
      </c>
      <c r="M23" s="110"/>
      <c r="N23" s="110"/>
      <c r="O23" s="157" t="s">
        <v>127</v>
      </c>
    </row>
    <row r="24" spans="1:47" ht="13.5" thickBot="1" x14ac:dyDescent="0.25">
      <c r="A24"/>
      <c r="B24" s="108"/>
      <c r="C24" s="11"/>
      <c r="D24" s="210"/>
      <c r="E24" s="210"/>
      <c r="F24" s="210"/>
      <c r="G24" s="210"/>
      <c r="H24" s="210"/>
      <c r="I24" s="12"/>
      <c r="J24" s="128"/>
      <c r="K24" s="195">
        <f t="shared" si="0"/>
        <v>0</v>
      </c>
      <c r="L24" s="115"/>
      <c r="M24" s="110"/>
      <c r="N24" s="110"/>
    </row>
    <row r="25" spans="1:47" ht="13.5" thickBot="1" x14ac:dyDescent="0.25">
      <c r="A25"/>
      <c r="B25" s="108"/>
      <c r="C25" s="107"/>
      <c r="D25" s="221"/>
      <c r="E25" s="221"/>
      <c r="F25" s="221"/>
      <c r="G25" s="221"/>
      <c r="H25" s="221"/>
      <c r="I25" s="12"/>
      <c r="J25" s="129"/>
      <c r="K25" s="195">
        <f t="shared" si="0"/>
        <v>0</v>
      </c>
      <c r="L25" s="115"/>
      <c r="M25" s="110"/>
      <c r="N25" s="110"/>
    </row>
    <row r="26" spans="1:47" s="13" customFormat="1" ht="22.5" customHeight="1" thickBot="1" x14ac:dyDescent="0.3">
      <c r="A26" s="58"/>
      <c r="B26" s="59"/>
      <c r="C26" s="58"/>
      <c r="D26" s="37"/>
      <c r="E26" s="37"/>
      <c r="F26" s="37"/>
      <c r="G26" s="37"/>
      <c r="H26" s="37"/>
      <c r="I26" s="37"/>
      <c r="J26" s="38" t="s">
        <v>11</v>
      </c>
      <c r="K26" s="183">
        <f>SUM(K17:K25)</f>
        <v>0</v>
      </c>
      <c r="L26" s="119"/>
      <c r="M26" s="37"/>
      <c r="N26" s="37"/>
      <c r="O26" s="163"/>
      <c r="P26" s="163"/>
      <c r="Q26" s="163"/>
      <c r="R26" s="20"/>
      <c r="S26" s="20"/>
      <c r="T26" s="20"/>
      <c r="V26" s="187" t="s">
        <v>120</v>
      </c>
      <c r="W26" s="187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</row>
    <row r="27" spans="1:47" ht="9" customHeight="1" thickTop="1" x14ac:dyDescent="0.25">
      <c r="A27"/>
      <c r="B27" s="60"/>
      <c r="C27"/>
      <c r="D27" s="53"/>
      <c r="E27" s="53"/>
      <c r="F27" s="53"/>
      <c r="G27" s="53"/>
      <c r="H27" s="53"/>
      <c r="I27" s="53"/>
      <c r="J27" s="61"/>
      <c r="K27" s="62"/>
      <c r="L27" s="115"/>
      <c r="M27" s="110"/>
      <c r="N27" s="110"/>
      <c r="V27" s="188"/>
      <c r="W27" s="188"/>
    </row>
    <row r="28" spans="1:47" s="13" customFormat="1" ht="18" customHeight="1" x14ac:dyDescent="0.25">
      <c r="A28" s="63" t="s">
        <v>15</v>
      </c>
      <c r="B28" s="58"/>
      <c r="C28" s="58"/>
      <c r="D28" s="58"/>
      <c r="E28" s="58"/>
      <c r="F28" s="58"/>
      <c r="G28" s="58"/>
      <c r="H28" s="58"/>
      <c r="I28" s="38"/>
      <c r="J28" s="64"/>
      <c r="K28" s="58"/>
      <c r="L28" s="119"/>
      <c r="M28" s="37"/>
      <c r="N28" s="37"/>
      <c r="O28" s="163"/>
      <c r="P28" s="163"/>
      <c r="Q28" s="163"/>
      <c r="R28" s="164"/>
      <c r="S28" s="164"/>
      <c r="T28" s="164"/>
      <c r="V28" s="187"/>
      <c r="W28" s="187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</row>
    <row r="29" spans="1:47" s="13" customFormat="1" ht="15.75" customHeight="1" x14ac:dyDescent="0.25">
      <c r="A29" s="65" t="s">
        <v>100</v>
      </c>
      <c r="B29" s="58"/>
      <c r="C29" s="58"/>
      <c r="D29" s="58"/>
      <c r="E29" s="58"/>
      <c r="F29" s="58"/>
      <c r="G29" s="58"/>
      <c r="H29" s="14" t="s">
        <v>17</v>
      </c>
      <c r="I29" s="49" t="str">
        <f>IF(H29="No",("Attach Constructive Airfare quote"),(" "))</f>
        <v>Attach Constructive Airfare quote</v>
      </c>
      <c r="J29" s="64"/>
      <c r="K29" s="58"/>
      <c r="L29" s="119"/>
      <c r="M29" s="37"/>
      <c r="N29" s="37"/>
      <c r="O29" s="163"/>
      <c r="P29" s="163"/>
      <c r="Q29" s="163"/>
      <c r="R29" s="164"/>
      <c r="S29" s="164"/>
      <c r="T29" s="164"/>
      <c r="V29" s="187" t="str">
        <f>IF(V26="A","CHECKS","NOT CHECKS")</f>
        <v>CHECKS</v>
      </c>
      <c r="W29" s="187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</row>
    <row r="30" spans="1:47" s="13" customFormat="1" ht="25.5" customHeight="1" x14ac:dyDescent="0.25">
      <c r="A30" s="228" t="s">
        <v>101</v>
      </c>
      <c r="B30" s="228"/>
      <c r="C30" s="228"/>
      <c r="D30" s="228"/>
      <c r="E30" s="228"/>
      <c r="F30" s="228"/>
      <c r="G30" s="228"/>
      <c r="H30" s="15" t="s">
        <v>17</v>
      </c>
      <c r="I30" s="49" t="str">
        <f>IF(H30="No",("Explain &amp; Add to the document notes"),(" "))</f>
        <v>Explain &amp; Add to the document notes</v>
      </c>
      <c r="J30" s="64"/>
      <c r="K30" s="58"/>
      <c r="L30" s="119"/>
      <c r="M30" s="37"/>
      <c r="N30" s="37"/>
      <c r="O30" s="163"/>
      <c r="P30" s="163"/>
      <c r="Q30" s="163"/>
      <c r="R30" s="164"/>
      <c r="S30" s="164"/>
      <c r="T30" s="164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</row>
    <row r="31" spans="1:47" s="13" customFormat="1" ht="15" customHeight="1" x14ac:dyDescent="0.25">
      <c r="A31" s="66" t="s">
        <v>70</v>
      </c>
      <c r="B31" s="58"/>
      <c r="C31" s="58"/>
      <c r="D31" s="58"/>
      <c r="E31" s="58"/>
      <c r="F31" s="58"/>
      <c r="G31" s="58"/>
      <c r="H31" s="15" t="s">
        <v>16</v>
      </c>
      <c r="I31" s="49" t="str">
        <f>IF(H31="Yes",("Attach Constructive Airfare quote"),(" "))</f>
        <v>Attach Constructive Airfare quote</v>
      </c>
      <c r="J31" s="64"/>
      <c r="K31" s="58"/>
      <c r="L31" s="119"/>
      <c r="M31" s="37"/>
      <c r="N31" s="37"/>
      <c r="O31" s="163"/>
      <c r="P31" s="163"/>
      <c r="Q31" s="163"/>
      <c r="R31" s="164"/>
      <c r="S31" s="164"/>
      <c r="T31" s="164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</row>
    <row r="32" spans="1:47" s="13" customFormat="1" ht="9" customHeight="1" x14ac:dyDescent="0.25">
      <c r="A32" s="66"/>
      <c r="B32" s="58"/>
      <c r="C32" s="58"/>
      <c r="D32" s="58"/>
      <c r="E32" s="58"/>
      <c r="F32" s="58"/>
      <c r="G32" s="58"/>
      <c r="H32" s="67"/>
      <c r="I32" s="49"/>
      <c r="J32" s="64"/>
      <c r="K32" s="58"/>
      <c r="L32" s="119"/>
      <c r="M32" s="37"/>
      <c r="N32" s="37"/>
      <c r="O32" s="163"/>
      <c r="P32" s="163"/>
      <c r="Q32" s="163"/>
      <c r="R32" s="164"/>
      <c r="S32" s="164"/>
      <c r="T32" s="164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</row>
    <row r="33" spans="1:47" s="16" customFormat="1" ht="10.5" customHeight="1" x14ac:dyDescent="0.2">
      <c r="A33" s="68"/>
      <c r="B33" s="48" t="str">
        <f>IF(H29="No", "Constructive Airfare is used to determine the lessor cost for reimbursement", " ")</f>
        <v>Constructive Airfare is used to determine the lessor cost for reimbursement</v>
      </c>
      <c r="C33" s="69"/>
      <c r="D33" s="69"/>
      <c r="E33" s="69"/>
      <c r="F33" s="69"/>
      <c r="G33" s="69"/>
      <c r="H33" s="70"/>
      <c r="I33" s="71"/>
      <c r="J33" s="72"/>
      <c r="K33" s="42"/>
      <c r="L33" s="115"/>
      <c r="M33" s="110"/>
      <c r="N33" s="110"/>
      <c r="O33" s="158"/>
      <c r="P33" s="158"/>
      <c r="Q33" s="158"/>
      <c r="R33" s="165"/>
      <c r="S33" s="165"/>
      <c r="T33" s="165"/>
      <c r="U33" s="111"/>
      <c r="V33" s="111"/>
      <c r="W33" s="111"/>
      <c r="X33" s="111"/>
      <c r="Y33" s="111"/>
      <c r="Z33" s="111"/>
      <c r="AA33" s="111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</row>
    <row r="34" spans="1:47" s="16" customFormat="1" ht="12" customHeight="1" x14ac:dyDescent="0.2">
      <c r="A34" s="227" t="s">
        <v>105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110"/>
      <c r="N34" s="110"/>
      <c r="O34" s="158"/>
      <c r="P34" s="158"/>
      <c r="Q34" s="158"/>
      <c r="R34" s="165"/>
      <c r="S34" s="165"/>
      <c r="T34" s="165"/>
      <c r="U34" s="111"/>
      <c r="V34" s="111"/>
      <c r="W34" s="111"/>
      <c r="X34" s="111"/>
      <c r="Y34" s="111"/>
      <c r="Z34" s="111"/>
      <c r="AA34" s="111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</row>
    <row r="35" spans="1:47" ht="13.5" thickBot="1" x14ac:dyDescent="0.25">
      <c r="A35" s="227" t="s">
        <v>102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110"/>
      <c r="N35" s="110"/>
    </row>
    <row r="36" spans="1:47" s="10" customFormat="1" ht="18.75" thickBot="1" x14ac:dyDescent="0.3">
      <c r="A36" s="47" t="s">
        <v>13</v>
      </c>
      <c r="B36" s="55"/>
      <c r="C36" s="55"/>
      <c r="D36" s="55"/>
      <c r="E36" s="55"/>
      <c r="F36" s="55"/>
      <c r="G36" s="55"/>
      <c r="H36" s="55"/>
      <c r="I36" s="55"/>
      <c r="J36" s="55"/>
      <c r="K36" s="112"/>
      <c r="L36" s="117"/>
      <c r="M36" s="73"/>
      <c r="N36" s="73"/>
      <c r="O36" s="159"/>
      <c r="P36" s="159"/>
      <c r="Q36" s="159"/>
      <c r="R36" s="160"/>
      <c r="S36" s="160"/>
      <c r="T36" s="160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7" ht="9" customHeight="1" x14ac:dyDescent="0.2">
      <c r="A37"/>
      <c r="B37"/>
      <c r="C37"/>
      <c r="D37"/>
      <c r="E37"/>
      <c r="F37"/>
      <c r="G37"/>
      <c r="H37"/>
      <c r="I37"/>
      <c r="J37"/>
      <c r="K37" s="42"/>
      <c r="L37" s="115"/>
      <c r="M37" s="110"/>
      <c r="N37" s="110"/>
    </row>
    <row r="38" spans="1:47" ht="15" customHeight="1" x14ac:dyDescent="0.25">
      <c r="A38"/>
      <c r="B38"/>
      <c r="C38" s="40" t="s">
        <v>78</v>
      </c>
      <c r="D38" s="17"/>
      <c r="E38" s="178" t="s">
        <v>99</v>
      </c>
      <c r="F38" s="53"/>
      <c r="G38" s="53"/>
      <c r="H38" t="s">
        <v>0</v>
      </c>
      <c r="I38"/>
      <c r="J38" t="s">
        <v>0</v>
      </c>
      <c r="K38" s="42"/>
      <c r="L38" s="120"/>
      <c r="M38" s="42"/>
      <c r="N38" s="42"/>
      <c r="O38" s="111"/>
      <c r="P38" s="111"/>
      <c r="Q38" s="111"/>
    </row>
    <row r="39" spans="1:47" ht="15" customHeight="1" x14ac:dyDescent="0.25">
      <c r="A39"/>
      <c r="B39"/>
      <c r="C39" s="40" t="s">
        <v>79</v>
      </c>
      <c r="D39" s="18"/>
      <c r="E39" s="178" t="s">
        <v>99</v>
      </c>
      <c r="F39" s="53"/>
      <c r="G39" s="53"/>
      <c r="H39" t="s">
        <v>0</v>
      </c>
      <c r="I39" t="s">
        <v>0</v>
      </c>
      <c r="J39"/>
      <c r="K39" s="42"/>
      <c r="L39" s="120"/>
      <c r="M39" s="42"/>
      <c r="N39" s="42"/>
      <c r="O39" s="111"/>
      <c r="P39" s="111"/>
      <c r="Q39" s="111"/>
    </row>
    <row r="40" spans="1:47" x14ac:dyDescent="0.2">
      <c r="A40"/>
      <c r="B40"/>
      <c r="C40" s="74" t="s">
        <v>0</v>
      </c>
      <c r="D40" s="75"/>
      <c r="E40"/>
      <c r="F40" s="53"/>
      <c r="G40" s="53"/>
      <c r="H40"/>
      <c r="I40"/>
      <c r="J40"/>
      <c r="K40" s="42"/>
      <c r="L40" s="120"/>
      <c r="M40" s="42"/>
      <c r="N40" s="42"/>
      <c r="O40" s="111"/>
      <c r="P40" s="111"/>
      <c r="Q40" s="111"/>
    </row>
    <row r="41" spans="1:47" ht="13.5" thickBot="1" x14ac:dyDescent="0.25">
      <c r="A41"/>
      <c r="B41"/>
      <c r="C41" s="226" t="s">
        <v>34</v>
      </c>
      <c r="D41" s="226"/>
      <c r="E41" s="226"/>
      <c r="F41" s="76"/>
      <c r="G41" s="226" t="s">
        <v>31</v>
      </c>
      <c r="H41" s="226"/>
      <c r="I41" s="226"/>
      <c r="J41" s="226"/>
      <c r="K41" s="76"/>
      <c r="L41" s="121"/>
      <c r="M41" s="42"/>
      <c r="N41" s="42"/>
      <c r="O41" s="111"/>
      <c r="P41" s="111"/>
      <c r="Q41" s="111"/>
    </row>
    <row r="42" spans="1:47" x14ac:dyDescent="0.2">
      <c r="A42"/>
      <c r="B42" s="77" t="s">
        <v>9</v>
      </c>
      <c r="C42" s="78" t="s">
        <v>26</v>
      </c>
      <c r="D42" s="78" t="s">
        <v>38</v>
      </c>
      <c r="E42" s="78" t="s">
        <v>38</v>
      </c>
      <c r="F42" s="76" t="s">
        <v>0</v>
      </c>
      <c r="G42" s="79" t="s">
        <v>28</v>
      </c>
      <c r="H42" s="79" t="s">
        <v>27</v>
      </c>
      <c r="I42" s="79" t="s">
        <v>38</v>
      </c>
      <c r="J42" s="79" t="s">
        <v>29</v>
      </c>
      <c r="K42" s="76" t="s">
        <v>0</v>
      </c>
      <c r="L42" s="121"/>
      <c r="M42" s="76"/>
      <c r="N42" s="76"/>
      <c r="O42" s="166"/>
      <c r="P42" s="166"/>
      <c r="Q42" s="166"/>
    </row>
    <row r="43" spans="1:47" ht="13.5" thickBot="1" x14ac:dyDescent="0.25">
      <c r="A43"/>
      <c r="B43" s="80" t="s">
        <v>7</v>
      </c>
      <c r="C43" s="134" t="s">
        <v>27</v>
      </c>
      <c r="D43" s="134" t="s">
        <v>39</v>
      </c>
      <c r="E43" s="134" t="s">
        <v>40</v>
      </c>
      <c r="F43" s="76" t="s">
        <v>0</v>
      </c>
      <c r="G43" s="81" t="s">
        <v>8</v>
      </c>
      <c r="H43" s="81" t="s">
        <v>8</v>
      </c>
      <c r="I43" s="81" t="s">
        <v>39</v>
      </c>
      <c r="J43" s="81" t="s">
        <v>40</v>
      </c>
      <c r="K43" s="76" t="s">
        <v>0</v>
      </c>
      <c r="L43" s="121"/>
      <c r="M43" s="76"/>
      <c r="N43" s="76"/>
      <c r="O43" s="166"/>
      <c r="P43" s="166"/>
      <c r="Q43" s="166"/>
    </row>
    <row r="44" spans="1:47" x14ac:dyDescent="0.2">
      <c r="A44"/>
      <c r="B44" s="136" t="str">
        <f>IF(D10="","",D10)</f>
        <v/>
      </c>
      <c r="C44" s="137"/>
      <c r="D44" s="137"/>
      <c r="E44" s="138"/>
      <c r="F44" s="82">
        <v>0</v>
      </c>
      <c r="G44" s="24" t="str">
        <f>IF(B44="","",(IF(B45="",$D$39*$I$11,$D$39*$I$10)))</f>
        <v/>
      </c>
      <c r="H44" s="25" t="str">
        <f t="shared" ref="H44:H56" si="1">IF(B44&gt;=$D$11,",",IF(C44&lt;=$D$38,C44,$D$38))</f>
        <v>,</v>
      </c>
      <c r="I44" s="25" t="str">
        <f t="shared" ref="I44:I56" si="2">IF($C44=0,",",IF($C44&lt;=$D$38,D44,R44*$D$38))</f>
        <v>,</v>
      </c>
      <c r="J44" s="96" t="str">
        <f t="shared" ref="J44:J56" si="3">IF($C44=0,",",IF($C44&lt;=$D$38,E44,S44*$D$38))</f>
        <v>,</v>
      </c>
      <c r="K44" s="132" t="str">
        <f t="shared" ref="K44:K56" si="4">IF(E44&gt;=$D$11,",",IF(F44&gt;1,T44*$D$38,0))</f>
        <v>,</v>
      </c>
      <c r="L44" s="122"/>
      <c r="M44" s="167"/>
      <c r="N44" s="167"/>
      <c r="O44" s="168"/>
      <c r="P44" s="168"/>
      <c r="Q44" s="168"/>
      <c r="R44" s="20" t="e">
        <f>D44/C44</f>
        <v>#DIV/0!</v>
      </c>
      <c r="S44" s="20" t="e">
        <f>E44/C44</f>
        <v>#DIV/0!</v>
      </c>
      <c r="T44" s="20" t="e">
        <f>F44/C44</f>
        <v>#DIV/0!</v>
      </c>
    </row>
    <row r="45" spans="1:47" x14ac:dyDescent="0.2">
      <c r="A45"/>
      <c r="B45" s="139" t="str">
        <f>IF(B44="","",IF(B44+1&lt;=$D$11,B44+1,""))</f>
        <v/>
      </c>
      <c r="C45" s="19"/>
      <c r="D45" s="19"/>
      <c r="E45" s="140">
        <v>0</v>
      </c>
      <c r="F45" s="82">
        <v>0</v>
      </c>
      <c r="G45" s="26" t="str">
        <f t="shared" ref="G45:G55" si="5">IF(B45="","",(IF(B46="",$D$39*$I$11,$D$39)))</f>
        <v/>
      </c>
      <c r="H45" s="27" t="str">
        <f t="shared" si="1"/>
        <v>,</v>
      </c>
      <c r="I45" s="27" t="str">
        <f t="shared" si="2"/>
        <v>,</v>
      </c>
      <c r="J45" s="28" t="str">
        <f t="shared" si="3"/>
        <v>,</v>
      </c>
      <c r="K45" s="132" t="str">
        <f t="shared" si="4"/>
        <v>,</v>
      </c>
      <c r="L45" s="122"/>
      <c r="M45" s="167"/>
      <c r="N45" s="167"/>
      <c r="O45" s="168"/>
      <c r="P45" s="168"/>
      <c r="Q45" s="168"/>
      <c r="R45" s="20" t="e">
        <f>D45/C45</f>
        <v>#DIV/0!</v>
      </c>
      <c r="S45" s="20" t="e">
        <f t="shared" ref="S45:S56" si="6">E45/C45</f>
        <v>#DIV/0!</v>
      </c>
      <c r="T45" s="20" t="e">
        <f t="shared" ref="T45:T56" si="7">F45/C45</f>
        <v>#DIV/0!</v>
      </c>
    </row>
    <row r="46" spans="1:47" x14ac:dyDescent="0.2">
      <c r="A46"/>
      <c r="B46" s="139" t="str">
        <f t="shared" ref="B46:B56" si="8">IF(B45="","",IF(B45+1&lt;=$D$11,B45+1,""))</f>
        <v/>
      </c>
      <c r="C46" s="19"/>
      <c r="D46" s="19"/>
      <c r="E46" s="140">
        <v>0</v>
      </c>
      <c r="F46" s="82">
        <v>0</v>
      </c>
      <c r="G46" s="26" t="str">
        <f t="shared" si="5"/>
        <v/>
      </c>
      <c r="H46" s="27" t="str">
        <f t="shared" si="1"/>
        <v>,</v>
      </c>
      <c r="I46" s="27" t="str">
        <f t="shared" si="2"/>
        <v>,</v>
      </c>
      <c r="J46" s="28" t="str">
        <f t="shared" si="3"/>
        <v>,</v>
      </c>
      <c r="K46" s="132" t="str">
        <f t="shared" si="4"/>
        <v>,</v>
      </c>
      <c r="L46" s="122"/>
      <c r="M46" s="167"/>
      <c r="N46" s="167"/>
      <c r="O46" s="168"/>
      <c r="P46" s="168"/>
      <c r="Q46" s="168"/>
      <c r="R46" s="20" t="e">
        <f t="shared" ref="R46:R56" si="9">D46/C46</f>
        <v>#DIV/0!</v>
      </c>
      <c r="S46" s="20" t="e">
        <f t="shared" si="6"/>
        <v>#DIV/0!</v>
      </c>
      <c r="T46" s="20" t="e">
        <f t="shared" si="7"/>
        <v>#DIV/0!</v>
      </c>
    </row>
    <row r="47" spans="1:47" x14ac:dyDescent="0.2">
      <c r="A47"/>
      <c r="B47" s="139" t="str">
        <f t="shared" si="8"/>
        <v/>
      </c>
      <c r="C47" s="19"/>
      <c r="D47" s="19"/>
      <c r="E47" s="140">
        <v>0</v>
      </c>
      <c r="F47" s="82">
        <v>0</v>
      </c>
      <c r="G47" s="26" t="str">
        <f t="shared" si="5"/>
        <v/>
      </c>
      <c r="H47" s="27" t="str">
        <f t="shared" si="1"/>
        <v>,</v>
      </c>
      <c r="I47" s="27" t="str">
        <f t="shared" si="2"/>
        <v>,</v>
      </c>
      <c r="J47" s="28" t="str">
        <f t="shared" si="3"/>
        <v>,</v>
      </c>
      <c r="K47" s="132" t="str">
        <f t="shared" si="4"/>
        <v>,</v>
      </c>
      <c r="L47" s="122"/>
      <c r="M47" s="167"/>
      <c r="N47" s="167"/>
      <c r="O47" s="168"/>
      <c r="P47" s="168"/>
      <c r="Q47" s="168"/>
      <c r="R47" s="20" t="e">
        <f t="shared" si="9"/>
        <v>#DIV/0!</v>
      </c>
      <c r="S47" s="20" t="e">
        <f t="shared" si="6"/>
        <v>#DIV/0!</v>
      </c>
      <c r="T47" s="20" t="e">
        <f t="shared" si="7"/>
        <v>#DIV/0!</v>
      </c>
    </row>
    <row r="48" spans="1:47" x14ac:dyDescent="0.2">
      <c r="A48"/>
      <c r="B48" s="139" t="str">
        <f t="shared" si="8"/>
        <v/>
      </c>
      <c r="C48" s="19"/>
      <c r="D48" s="19"/>
      <c r="E48" s="140">
        <v>0</v>
      </c>
      <c r="F48" s="82">
        <v>0</v>
      </c>
      <c r="G48" s="26" t="str">
        <f t="shared" si="5"/>
        <v/>
      </c>
      <c r="H48" s="27" t="str">
        <f t="shared" si="1"/>
        <v>,</v>
      </c>
      <c r="I48" s="27" t="str">
        <f t="shared" si="2"/>
        <v>,</v>
      </c>
      <c r="J48" s="28" t="str">
        <f t="shared" si="3"/>
        <v>,</v>
      </c>
      <c r="K48" s="132" t="str">
        <f t="shared" si="4"/>
        <v>,</v>
      </c>
      <c r="L48" s="122"/>
      <c r="M48" s="167"/>
      <c r="N48" s="167"/>
      <c r="O48" s="168"/>
      <c r="P48" s="168"/>
      <c r="Q48" s="168"/>
      <c r="R48" s="20" t="e">
        <f t="shared" si="9"/>
        <v>#DIV/0!</v>
      </c>
      <c r="S48" s="20" t="e">
        <f t="shared" si="6"/>
        <v>#DIV/0!</v>
      </c>
      <c r="T48" s="20" t="e">
        <f t="shared" si="7"/>
        <v>#DIV/0!</v>
      </c>
    </row>
    <row r="49" spans="1:47" x14ac:dyDescent="0.2">
      <c r="A49"/>
      <c r="B49" s="139" t="str">
        <f t="shared" si="8"/>
        <v/>
      </c>
      <c r="C49" s="19"/>
      <c r="D49" s="19"/>
      <c r="E49" s="140">
        <v>0</v>
      </c>
      <c r="F49" s="82">
        <v>0</v>
      </c>
      <c r="G49" s="26" t="str">
        <f>IF(B49="","",(IF(B50="",$D$39*$I$11,$D$39)))</f>
        <v/>
      </c>
      <c r="H49" s="27" t="str">
        <f t="shared" si="1"/>
        <v>,</v>
      </c>
      <c r="I49" s="27" t="str">
        <f t="shared" si="2"/>
        <v>,</v>
      </c>
      <c r="J49" s="28" t="str">
        <f t="shared" si="3"/>
        <v>,</v>
      </c>
      <c r="K49" s="132" t="str">
        <f t="shared" si="4"/>
        <v>,</v>
      </c>
      <c r="L49" s="122"/>
      <c r="M49" s="167"/>
      <c r="N49" s="167"/>
      <c r="O49" s="168"/>
      <c r="P49" s="168"/>
      <c r="Q49" s="168"/>
      <c r="R49" s="20" t="e">
        <f t="shared" si="9"/>
        <v>#DIV/0!</v>
      </c>
      <c r="S49" s="20" t="e">
        <f t="shared" si="6"/>
        <v>#DIV/0!</v>
      </c>
      <c r="T49" s="20" t="e">
        <f t="shared" si="7"/>
        <v>#DIV/0!</v>
      </c>
    </row>
    <row r="50" spans="1:47" x14ac:dyDescent="0.2">
      <c r="A50"/>
      <c r="B50" s="139" t="str">
        <f t="shared" si="8"/>
        <v/>
      </c>
      <c r="C50" s="19"/>
      <c r="D50" s="19"/>
      <c r="E50" s="140">
        <v>0</v>
      </c>
      <c r="F50" s="82">
        <v>0</v>
      </c>
      <c r="G50" s="26" t="str">
        <f t="shared" si="5"/>
        <v/>
      </c>
      <c r="H50" s="27" t="str">
        <f t="shared" si="1"/>
        <v>,</v>
      </c>
      <c r="I50" s="27" t="str">
        <f t="shared" si="2"/>
        <v>,</v>
      </c>
      <c r="J50" s="28" t="str">
        <f t="shared" si="3"/>
        <v>,</v>
      </c>
      <c r="K50" s="132" t="str">
        <f t="shared" si="4"/>
        <v>,</v>
      </c>
      <c r="L50" s="122"/>
      <c r="M50" s="167"/>
      <c r="N50" s="167"/>
      <c r="O50" s="168"/>
      <c r="P50" s="168"/>
      <c r="Q50" s="168"/>
      <c r="R50" s="20" t="e">
        <f>(D50/C50)</f>
        <v>#DIV/0!</v>
      </c>
      <c r="S50" s="20" t="e">
        <f t="shared" si="6"/>
        <v>#DIV/0!</v>
      </c>
      <c r="T50" s="20" t="e">
        <f t="shared" si="7"/>
        <v>#DIV/0!</v>
      </c>
    </row>
    <row r="51" spans="1:47" x14ac:dyDescent="0.2">
      <c r="A51"/>
      <c r="B51" s="139" t="str">
        <f t="shared" si="8"/>
        <v/>
      </c>
      <c r="C51" s="19"/>
      <c r="D51" s="19"/>
      <c r="E51" s="140">
        <v>0</v>
      </c>
      <c r="F51" s="82">
        <v>0</v>
      </c>
      <c r="G51" s="26" t="str">
        <f t="shared" si="5"/>
        <v/>
      </c>
      <c r="H51" s="27" t="str">
        <f t="shared" si="1"/>
        <v>,</v>
      </c>
      <c r="I51" s="27" t="str">
        <f t="shared" si="2"/>
        <v>,</v>
      </c>
      <c r="J51" s="28" t="str">
        <f t="shared" si="3"/>
        <v>,</v>
      </c>
      <c r="K51" s="132" t="str">
        <f t="shared" si="4"/>
        <v>,</v>
      </c>
      <c r="L51" s="122"/>
      <c r="M51" s="167"/>
      <c r="N51" s="167"/>
      <c r="O51" s="168"/>
      <c r="P51" s="168"/>
      <c r="Q51" s="168"/>
      <c r="R51" s="20" t="e">
        <f>(D51/C51)</f>
        <v>#DIV/0!</v>
      </c>
      <c r="S51" s="20" t="e">
        <f t="shared" si="6"/>
        <v>#DIV/0!</v>
      </c>
      <c r="T51" s="20" t="e">
        <f t="shared" si="7"/>
        <v>#DIV/0!</v>
      </c>
    </row>
    <row r="52" spans="1:47" x14ac:dyDescent="0.2">
      <c r="A52"/>
      <c r="B52" s="139" t="str">
        <f t="shared" si="8"/>
        <v/>
      </c>
      <c r="C52" s="19"/>
      <c r="D52" s="19"/>
      <c r="E52" s="140">
        <v>0</v>
      </c>
      <c r="F52" s="82">
        <v>0</v>
      </c>
      <c r="G52" s="26" t="str">
        <f t="shared" si="5"/>
        <v/>
      </c>
      <c r="H52" s="27" t="str">
        <f t="shared" si="1"/>
        <v>,</v>
      </c>
      <c r="I52" s="27" t="str">
        <f t="shared" si="2"/>
        <v>,</v>
      </c>
      <c r="J52" s="28" t="str">
        <f t="shared" si="3"/>
        <v>,</v>
      </c>
      <c r="K52" s="132" t="str">
        <f t="shared" si="4"/>
        <v>,</v>
      </c>
      <c r="L52" s="122"/>
      <c r="M52" s="167"/>
      <c r="N52" s="167"/>
      <c r="O52" s="168"/>
      <c r="P52" s="168"/>
      <c r="Q52" s="168"/>
      <c r="R52" s="20" t="e">
        <f t="shared" si="9"/>
        <v>#DIV/0!</v>
      </c>
      <c r="S52" s="20" t="e">
        <f t="shared" si="6"/>
        <v>#DIV/0!</v>
      </c>
      <c r="T52" s="20" t="e">
        <f t="shared" si="7"/>
        <v>#DIV/0!</v>
      </c>
    </row>
    <row r="53" spans="1:47" x14ac:dyDescent="0.2">
      <c r="A53"/>
      <c r="B53" s="139" t="str">
        <f t="shared" si="8"/>
        <v/>
      </c>
      <c r="C53" s="19"/>
      <c r="D53" s="19"/>
      <c r="E53" s="140">
        <v>0</v>
      </c>
      <c r="F53" s="82">
        <v>0</v>
      </c>
      <c r="G53" s="26" t="str">
        <f t="shared" si="5"/>
        <v/>
      </c>
      <c r="H53" s="27" t="str">
        <f t="shared" si="1"/>
        <v>,</v>
      </c>
      <c r="I53" s="27" t="str">
        <f t="shared" si="2"/>
        <v>,</v>
      </c>
      <c r="J53" s="28" t="str">
        <f t="shared" si="3"/>
        <v>,</v>
      </c>
      <c r="K53" s="132" t="str">
        <f t="shared" si="4"/>
        <v>,</v>
      </c>
      <c r="L53" s="122"/>
      <c r="M53" s="167"/>
      <c r="N53" s="167"/>
      <c r="O53" s="168"/>
      <c r="P53" s="168"/>
      <c r="Q53" s="168"/>
      <c r="R53" s="20" t="e">
        <f t="shared" si="9"/>
        <v>#DIV/0!</v>
      </c>
      <c r="S53" s="20" t="e">
        <f t="shared" si="6"/>
        <v>#DIV/0!</v>
      </c>
      <c r="T53" s="20" t="e">
        <f t="shared" si="7"/>
        <v>#DIV/0!</v>
      </c>
    </row>
    <row r="54" spans="1:47" x14ac:dyDescent="0.2">
      <c r="A54"/>
      <c r="B54" s="139" t="str">
        <f t="shared" si="8"/>
        <v/>
      </c>
      <c r="C54" s="19"/>
      <c r="D54" s="19"/>
      <c r="E54" s="140">
        <v>0</v>
      </c>
      <c r="F54" s="82">
        <v>0</v>
      </c>
      <c r="G54" s="26" t="str">
        <f t="shared" si="5"/>
        <v/>
      </c>
      <c r="H54" s="27" t="str">
        <f t="shared" si="1"/>
        <v>,</v>
      </c>
      <c r="I54" s="27" t="str">
        <f t="shared" si="2"/>
        <v>,</v>
      </c>
      <c r="J54" s="28" t="str">
        <f t="shared" si="3"/>
        <v>,</v>
      </c>
      <c r="K54" s="132" t="str">
        <f t="shared" si="4"/>
        <v>,</v>
      </c>
      <c r="L54" s="122"/>
      <c r="M54" s="167"/>
      <c r="N54" s="167"/>
      <c r="O54" s="168"/>
      <c r="P54" s="168"/>
      <c r="Q54" s="168"/>
      <c r="R54" s="20" t="e">
        <f t="shared" si="9"/>
        <v>#DIV/0!</v>
      </c>
      <c r="S54" s="20" t="e">
        <f t="shared" si="6"/>
        <v>#DIV/0!</v>
      </c>
      <c r="T54" s="20" t="e">
        <f t="shared" si="7"/>
        <v>#DIV/0!</v>
      </c>
    </row>
    <row r="55" spans="1:47" x14ac:dyDescent="0.2">
      <c r="A55"/>
      <c r="B55" s="139" t="str">
        <f t="shared" si="8"/>
        <v/>
      </c>
      <c r="C55" s="19"/>
      <c r="D55" s="19"/>
      <c r="E55" s="140">
        <v>0</v>
      </c>
      <c r="F55" s="82">
        <v>0</v>
      </c>
      <c r="G55" s="26" t="str">
        <f t="shared" si="5"/>
        <v/>
      </c>
      <c r="H55" s="27" t="str">
        <f t="shared" si="1"/>
        <v>,</v>
      </c>
      <c r="I55" s="27" t="str">
        <f t="shared" si="2"/>
        <v>,</v>
      </c>
      <c r="J55" s="28" t="str">
        <f t="shared" si="3"/>
        <v>,</v>
      </c>
      <c r="K55" s="132" t="str">
        <f t="shared" si="4"/>
        <v>,</v>
      </c>
      <c r="L55" s="122"/>
      <c r="M55" s="167"/>
      <c r="N55" s="167"/>
      <c r="O55" s="168"/>
      <c r="P55" s="168"/>
      <c r="Q55" s="168"/>
      <c r="R55" s="20" t="e">
        <f t="shared" si="9"/>
        <v>#DIV/0!</v>
      </c>
      <c r="S55" s="20" t="e">
        <f t="shared" si="6"/>
        <v>#DIV/0!</v>
      </c>
      <c r="T55" s="20" t="e">
        <f t="shared" si="7"/>
        <v>#DIV/0!</v>
      </c>
    </row>
    <row r="56" spans="1:47" ht="13.5" thickBot="1" x14ac:dyDescent="0.25">
      <c r="A56"/>
      <c r="B56" s="139" t="str">
        <f t="shared" si="8"/>
        <v/>
      </c>
      <c r="C56" s="19"/>
      <c r="D56" s="19"/>
      <c r="E56" s="141">
        <v>0</v>
      </c>
      <c r="F56" s="82">
        <v>0</v>
      </c>
      <c r="G56" s="26" t="str">
        <f>IF(B56="","",(IF(B57="",$D$39*$I$11,$D$39*$I$10)))</f>
        <v/>
      </c>
      <c r="H56" s="27" t="str">
        <f t="shared" si="1"/>
        <v>,</v>
      </c>
      <c r="I56" s="27" t="str">
        <f t="shared" si="2"/>
        <v>,</v>
      </c>
      <c r="J56" s="28" t="str">
        <f t="shared" si="3"/>
        <v>,</v>
      </c>
      <c r="K56" s="132" t="str">
        <f t="shared" si="4"/>
        <v>,</v>
      </c>
      <c r="L56" s="122"/>
      <c r="M56" s="167"/>
      <c r="N56" s="167"/>
      <c r="O56" s="168"/>
      <c r="P56" s="168"/>
      <c r="Q56" s="168"/>
      <c r="R56" s="20" t="e">
        <f t="shared" si="9"/>
        <v>#DIV/0!</v>
      </c>
      <c r="S56" s="20" t="e">
        <f t="shared" si="6"/>
        <v>#DIV/0!</v>
      </c>
      <c r="T56" s="20" t="e">
        <f t="shared" si="7"/>
        <v>#DIV/0!</v>
      </c>
    </row>
    <row r="57" spans="1:47" s="20" customFormat="1" ht="11.25" customHeight="1" thickBot="1" x14ac:dyDescent="0.25">
      <c r="A57" s="83"/>
      <c r="B57" s="84" t="s">
        <v>10</v>
      </c>
      <c r="C57" s="135">
        <f>SUM(C44:C56)</f>
        <v>0</v>
      </c>
      <c r="D57" s="135">
        <f>SUM(D44:D56)</f>
        <v>0</v>
      </c>
      <c r="E57" s="135">
        <f>SUM(E44:E56)</f>
        <v>0</v>
      </c>
      <c r="F57" s="85" t="s">
        <v>0</v>
      </c>
      <c r="G57" s="29">
        <f>SUM(G44:G56)</f>
        <v>0</v>
      </c>
      <c r="H57" s="29">
        <f>SUM(H44:H56)</f>
        <v>0</v>
      </c>
      <c r="I57" s="29">
        <f>SUM(I44:I56)</f>
        <v>0</v>
      </c>
      <c r="J57" s="29">
        <f>SUM(J44:J56)</f>
        <v>0</v>
      </c>
      <c r="K57" s="133">
        <f>SUM(K44:K56)</f>
        <v>0</v>
      </c>
      <c r="L57" s="123"/>
      <c r="M57" s="169"/>
      <c r="N57" s="169"/>
      <c r="O57" s="170"/>
      <c r="P57" s="170"/>
      <c r="Q57" s="170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</row>
    <row r="58" spans="1:47" s="20" customFormat="1" ht="7.5" customHeight="1" thickTop="1" x14ac:dyDescent="0.2">
      <c r="A58" s="83"/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123"/>
      <c r="M58" s="169"/>
      <c r="N58" s="169"/>
      <c r="O58" s="170"/>
      <c r="P58" s="170"/>
      <c r="Q58" s="170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</row>
    <row r="59" spans="1:47" ht="20.25" customHeight="1" thickBot="1" x14ac:dyDescent="0.3">
      <c r="A59"/>
      <c r="B59"/>
      <c r="C59" s="86"/>
      <c r="D59" s="86"/>
      <c r="E59" s="86"/>
      <c r="F59" s="86"/>
      <c r="G59" s="86"/>
      <c r="H59" s="86"/>
      <c r="I59" s="86"/>
      <c r="J59" s="38" t="s">
        <v>30</v>
      </c>
      <c r="K59" s="50">
        <f>G57+H57</f>
        <v>0</v>
      </c>
      <c r="L59" s="124"/>
      <c r="M59" s="171"/>
      <c r="N59" s="171"/>
      <c r="O59" s="172"/>
      <c r="P59" s="172"/>
      <c r="Q59" s="172"/>
    </row>
    <row r="60" spans="1:47" ht="9.75" customHeight="1" thickTop="1" x14ac:dyDescent="0.2">
      <c r="A60"/>
      <c r="B60"/>
      <c r="C60" s="86"/>
      <c r="D60" s="86"/>
      <c r="E60" s="86"/>
      <c r="F60" s="86"/>
      <c r="G60" s="86"/>
      <c r="H60" s="86"/>
      <c r="I60" s="86"/>
      <c r="J60" s="86"/>
      <c r="K60" s="86"/>
      <c r="L60" s="125"/>
      <c r="M60" s="173"/>
      <c r="N60" s="173"/>
      <c r="O60" s="174"/>
      <c r="P60" s="174"/>
      <c r="Q60" s="174"/>
    </row>
    <row r="61" spans="1:47" s="13" customFormat="1" ht="18" customHeight="1" x14ac:dyDescent="0.25">
      <c r="A61" s="63" t="s">
        <v>69</v>
      </c>
      <c r="B61" s="58"/>
      <c r="C61" s="58"/>
      <c r="D61" s="58"/>
      <c r="E61" s="58"/>
      <c r="F61" s="58"/>
      <c r="G61" s="58"/>
      <c r="H61" s="58"/>
      <c r="I61" s="38"/>
      <c r="J61" s="64"/>
      <c r="K61" s="58"/>
      <c r="L61" s="119"/>
      <c r="M61" s="37"/>
      <c r="N61" s="37"/>
      <c r="O61" s="163"/>
      <c r="P61" s="163"/>
      <c r="Q61" s="163"/>
      <c r="R61" s="164"/>
      <c r="S61" s="164"/>
      <c r="T61" s="164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</row>
    <row r="62" spans="1:47" s="13" customFormat="1" ht="15.75" customHeight="1" x14ac:dyDescent="0.25">
      <c r="A62" s="87" t="s">
        <v>84</v>
      </c>
      <c r="B62" s="58"/>
      <c r="C62" s="58"/>
      <c r="D62" s="58"/>
      <c r="E62" s="58"/>
      <c r="F62" s="58"/>
      <c r="G62" s="58"/>
      <c r="H62" s="14" t="s">
        <v>16</v>
      </c>
      <c r="I62" s="49" t="str">
        <f>IF(H62="No",("Explain &amp; Add to the document notes"),(" "))</f>
        <v xml:space="preserve"> </v>
      </c>
      <c r="J62" s="64"/>
      <c r="K62" s="58"/>
      <c r="L62" s="119"/>
      <c r="M62" s="37"/>
      <c r="N62" s="37"/>
      <c r="O62" s="163"/>
      <c r="P62" s="163"/>
      <c r="Q62" s="163"/>
      <c r="R62" s="164"/>
      <c r="S62" s="164"/>
      <c r="T62" s="164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</row>
    <row r="63" spans="1:47" s="13" customFormat="1" ht="15" customHeight="1" x14ac:dyDescent="0.25">
      <c r="A63" s="87" t="s">
        <v>103</v>
      </c>
      <c r="B63" s="58"/>
      <c r="C63" s="58"/>
      <c r="D63" s="58"/>
      <c r="E63" s="58"/>
      <c r="F63" s="58"/>
      <c r="G63" s="58"/>
      <c r="H63" s="15" t="s">
        <v>16</v>
      </c>
      <c r="I63" s="49" t="str">
        <f>IF(H63="No",("Verify the GSA website (www.gsa.gov)"),(" "))</f>
        <v xml:space="preserve"> </v>
      </c>
      <c r="J63" s="64"/>
      <c r="K63" s="58"/>
      <c r="L63" s="119"/>
      <c r="M63" s="37"/>
      <c r="N63" s="37"/>
      <c r="O63" s="163"/>
      <c r="P63" s="163"/>
      <c r="Q63" s="163"/>
      <c r="R63" s="164"/>
      <c r="S63" s="164"/>
      <c r="T63" s="164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</row>
    <row r="64" spans="1:47" s="13" customFormat="1" ht="15" customHeight="1" x14ac:dyDescent="0.25">
      <c r="A64" s="87" t="s">
        <v>80</v>
      </c>
      <c r="B64" s="58"/>
      <c r="C64" s="58"/>
      <c r="D64" s="58"/>
      <c r="E64" s="58"/>
      <c r="F64" s="58"/>
      <c r="G64" s="58"/>
      <c r="H64" s="15" t="s">
        <v>17</v>
      </c>
      <c r="I64" s="49" t="str">
        <f>IF(H64="Yes",("Enter &amp; attach ACTUAL meal receipts"),(" "))</f>
        <v xml:space="preserve"> </v>
      </c>
      <c r="J64" s="64"/>
      <c r="L64" s="126"/>
      <c r="M64" s="37"/>
      <c r="N64" s="37"/>
      <c r="O64" s="163"/>
      <c r="P64" s="163"/>
      <c r="Q64" s="163"/>
      <c r="R64" s="164"/>
      <c r="S64" s="164"/>
      <c r="T64" s="164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</row>
    <row r="65" spans="1:47" s="5" customFormat="1" ht="11.25" customHeight="1" thickBot="1" x14ac:dyDescent="0.3">
      <c r="A65" s="41"/>
      <c r="B65" s="41"/>
      <c r="C65" s="41"/>
      <c r="D65" s="41"/>
      <c r="E65" s="88"/>
      <c r="F65" s="41"/>
      <c r="G65" s="41"/>
      <c r="H65" s="41"/>
      <c r="I65" s="41"/>
      <c r="J65" s="41"/>
      <c r="L65" s="127"/>
      <c r="M65" s="175"/>
      <c r="N65" s="175"/>
      <c r="O65" s="23"/>
      <c r="P65" s="23"/>
      <c r="Q65" s="23"/>
      <c r="R65" s="160"/>
      <c r="S65" s="160"/>
      <c r="T65" s="160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</row>
    <row r="66" spans="1:47" s="10" customFormat="1" ht="18.75" thickBot="1" x14ac:dyDescent="0.3">
      <c r="A66" s="47" t="s">
        <v>14</v>
      </c>
      <c r="B66" s="55"/>
      <c r="C66" s="55"/>
      <c r="D66" s="55"/>
      <c r="E66" s="55"/>
      <c r="F66" s="55"/>
      <c r="G66" s="55"/>
      <c r="H66" s="55"/>
      <c r="I66" s="55"/>
      <c r="J66" s="55"/>
      <c r="K66" s="112"/>
      <c r="L66" s="117"/>
      <c r="M66" s="73"/>
      <c r="N66" s="73"/>
      <c r="O66" s="159"/>
      <c r="P66" s="159"/>
      <c r="Q66" s="159"/>
      <c r="R66" s="160"/>
      <c r="S66" s="160"/>
      <c r="T66" s="160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</row>
    <row r="67" spans="1:47" ht="9" customHeight="1" thickBot="1" x14ac:dyDescent="0.25">
      <c r="A67"/>
      <c r="B67"/>
      <c r="C67"/>
      <c r="D67"/>
      <c r="E67"/>
      <c r="F67"/>
      <c r="G67"/>
      <c r="H67"/>
      <c r="I67"/>
      <c r="J67"/>
      <c r="K67" s="42"/>
      <c r="L67" s="115"/>
      <c r="M67" s="110"/>
      <c r="N67" s="110"/>
    </row>
    <row r="68" spans="1:47" ht="13.5" thickBot="1" x14ac:dyDescent="0.25">
      <c r="A68"/>
      <c r="B68" s="89" t="s">
        <v>55</v>
      </c>
      <c r="C68" s="76" t="s">
        <v>0</v>
      </c>
      <c r="D68" s="56" t="s">
        <v>2</v>
      </c>
      <c r="E68" s="90" t="s">
        <v>19</v>
      </c>
      <c r="F68" s="222" t="s">
        <v>18</v>
      </c>
      <c r="G68" s="223"/>
      <c r="H68" s="223"/>
      <c r="I68" s="224"/>
      <c r="J68" s="56" t="s">
        <v>6</v>
      </c>
      <c r="K68" s="76"/>
      <c r="L68" s="115"/>
      <c r="M68" s="110"/>
      <c r="N68" s="110"/>
    </row>
    <row r="69" spans="1:47" x14ac:dyDescent="0.2">
      <c r="A69"/>
      <c r="B69" s="91" t="s">
        <v>68</v>
      </c>
      <c r="C69" s="92"/>
      <c r="D69" s="148">
        <f>IF(I57+J57&gt;1,"MISC",0)</f>
        <v>0</v>
      </c>
      <c r="E69" s="142"/>
      <c r="F69" s="225" t="str">
        <f>IF(I57+J57&gt;1,"Total Hotel Taxes Per Diem","")</f>
        <v/>
      </c>
      <c r="G69" s="225"/>
      <c r="H69" s="225"/>
      <c r="I69" s="225"/>
      <c r="J69" s="143">
        <f>IF(I57+J57&gt;1,I57+J57,0)</f>
        <v>0</v>
      </c>
      <c r="K69" s="93"/>
      <c r="L69" s="115" t="s">
        <v>48</v>
      </c>
      <c r="M69" s="110"/>
      <c r="N69" s="110"/>
    </row>
    <row r="70" spans="1:47" x14ac:dyDescent="0.2">
      <c r="A70"/>
      <c r="B70" s="91" t="s">
        <v>57</v>
      </c>
      <c r="C70" s="74"/>
      <c r="D70" s="144"/>
      <c r="E70" s="21"/>
      <c r="F70" s="198" t="s">
        <v>0</v>
      </c>
      <c r="G70" s="198"/>
      <c r="H70" s="198"/>
      <c r="I70" s="198"/>
      <c r="J70" s="145"/>
      <c r="K70" s="93"/>
      <c r="L70" s="115" t="s">
        <v>58</v>
      </c>
      <c r="M70" s="110"/>
      <c r="N70" s="110"/>
    </row>
    <row r="71" spans="1:47" x14ac:dyDescent="0.2">
      <c r="A71"/>
      <c r="B71" s="91" t="s">
        <v>56</v>
      </c>
      <c r="C71" s="74"/>
      <c r="D71" s="144"/>
      <c r="E71" s="21"/>
      <c r="F71" s="198" t="s">
        <v>0</v>
      </c>
      <c r="G71" s="198"/>
      <c r="H71" s="198"/>
      <c r="I71" s="198"/>
      <c r="J71" s="145" t="s">
        <v>0</v>
      </c>
      <c r="K71" s="93"/>
      <c r="L71" s="115" t="s">
        <v>49</v>
      </c>
      <c r="M71" s="110"/>
      <c r="N71" s="110"/>
    </row>
    <row r="72" spans="1:47" x14ac:dyDescent="0.2">
      <c r="A72"/>
      <c r="B72"/>
      <c r="C72" s="74"/>
      <c r="D72" s="144"/>
      <c r="E72" s="21"/>
      <c r="F72" s="198"/>
      <c r="G72" s="198"/>
      <c r="H72" s="198"/>
      <c r="I72" s="198"/>
      <c r="J72" s="145"/>
      <c r="K72" s="93"/>
      <c r="L72" s="115"/>
      <c r="M72" s="110"/>
      <c r="N72" s="110"/>
    </row>
    <row r="73" spans="1:47" x14ac:dyDescent="0.2">
      <c r="A73"/>
      <c r="B73" s="89" t="s">
        <v>54</v>
      </c>
      <c r="C73" s="74"/>
      <c r="D73" s="144"/>
      <c r="E73" s="21"/>
      <c r="F73" s="198"/>
      <c r="G73" s="198"/>
      <c r="H73" s="198"/>
      <c r="I73" s="198"/>
      <c r="J73" s="145"/>
      <c r="K73" s="93"/>
      <c r="L73" s="115" t="s">
        <v>59</v>
      </c>
      <c r="M73" s="176"/>
      <c r="N73" s="176"/>
      <c r="O73" s="157"/>
      <c r="P73" s="157"/>
      <c r="Q73" s="157"/>
    </row>
    <row r="74" spans="1:47" x14ac:dyDescent="0.2">
      <c r="A74"/>
      <c r="B74" s="91" t="s">
        <v>50</v>
      </c>
      <c r="C74" s="74"/>
      <c r="D74" s="144"/>
      <c r="E74" s="21"/>
      <c r="F74" s="198"/>
      <c r="G74" s="198"/>
      <c r="H74" s="198"/>
      <c r="I74" s="198"/>
      <c r="J74" s="145"/>
      <c r="K74" s="93"/>
      <c r="L74" s="115" t="s">
        <v>60</v>
      </c>
      <c r="M74" s="176"/>
      <c r="N74" s="176"/>
      <c r="O74" s="157"/>
      <c r="P74" s="157"/>
      <c r="Q74" s="157"/>
    </row>
    <row r="75" spans="1:47" x14ac:dyDescent="0.2">
      <c r="A75"/>
      <c r="B75" s="91" t="s">
        <v>51</v>
      </c>
      <c r="C75" s="74"/>
      <c r="D75" s="144"/>
      <c r="E75" s="21"/>
      <c r="F75" s="198"/>
      <c r="G75" s="198"/>
      <c r="H75" s="198"/>
      <c r="I75" s="198"/>
      <c r="J75" s="145"/>
      <c r="K75" s="93"/>
      <c r="L75" s="115" t="s">
        <v>61</v>
      </c>
      <c r="M75" s="176"/>
      <c r="N75" s="176"/>
      <c r="O75" s="157"/>
      <c r="P75" s="157"/>
      <c r="Q75" s="157"/>
    </row>
    <row r="76" spans="1:47" x14ac:dyDescent="0.2">
      <c r="A76"/>
      <c r="B76" s="91" t="s">
        <v>52</v>
      </c>
      <c r="C76" s="74"/>
      <c r="D76" s="144"/>
      <c r="E76" s="21"/>
      <c r="F76" s="198"/>
      <c r="G76" s="198"/>
      <c r="H76" s="198"/>
      <c r="I76" s="198"/>
      <c r="J76" s="145"/>
      <c r="K76" s="93"/>
      <c r="L76" s="115" t="s">
        <v>62</v>
      </c>
      <c r="M76" s="176"/>
      <c r="N76" s="176"/>
      <c r="O76" s="157"/>
      <c r="P76" s="157"/>
      <c r="Q76" s="157"/>
    </row>
    <row r="77" spans="1:47" x14ac:dyDescent="0.2">
      <c r="A77"/>
      <c r="B77" s="91" t="s">
        <v>85</v>
      </c>
      <c r="C77" s="74"/>
      <c r="D77" s="144"/>
      <c r="E77" s="21"/>
      <c r="F77" s="198"/>
      <c r="G77" s="198"/>
      <c r="H77" s="198"/>
      <c r="I77" s="198"/>
      <c r="J77" s="145"/>
      <c r="K77" s="93"/>
      <c r="L77" s="115" t="s">
        <v>63</v>
      </c>
      <c r="M77" s="176"/>
      <c r="N77" s="176"/>
      <c r="O77" s="157"/>
      <c r="P77" s="157"/>
      <c r="Q77" s="157"/>
    </row>
    <row r="78" spans="1:47" x14ac:dyDescent="0.2">
      <c r="A78"/>
      <c r="B78" s="91" t="s">
        <v>87</v>
      </c>
      <c r="C78" s="74"/>
      <c r="D78" s="144"/>
      <c r="E78" s="21"/>
      <c r="F78" s="198"/>
      <c r="G78" s="198"/>
      <c r="H78" s="198"/>
      <c r="I78" s="198"/>
      <c r="J78" s="145"/>
      <c r="K78" s="93"/>
      <c r="L78" s="115"/>
      <c r="M78" s="110"/>
      <c r="N78" s="110"/>
    </row>
    <row r="79" spans="1:47" x14ac:dyDescent="0.2">
      <c r="A79"/>
      <c r="B79" s="91" t="s">
        <v>86</v>
      </c>
      <c r="C79" s="74"/>
      <c r="D79" s="144"/>
      <c r="E79" s="21"/>
      <c r="F79" s="198"/>
      <c r="G79" s="198"/>
      <c r="H79" s="198"/>
      <c r="I79" s="198"/>
      <c r="J79" s="145"/>
      <c r="K79" s="93"/>
      <c r="L79" s="115"/>
      <c r="M79" s="110"/>
      <c r="N79" s="110"/>
    </row>
    <row r="80" spans="1:47" ht="13.5" thickBot="1" x14ac:dyDescent="0.25">
      <c r="A80"/>
      <c r="B80" s="91" t="s">
        <v>53</v>
      </c>
      <c r="C80" s="74"/>
      <c r="D80" s="146"/>
      <c r="E80" s="147"/>
      <c r="F80" s="201"/>
      <c r="G80" s="201"/>
      <c r="H80" s="201"/>
      <c r="I80" s="201"/>
      <c r="J80" s="109"/>
      <c r="K80" s="93"/>
      <c r="L80" s="115"/>
      <c r="M80" s="110"/>
      <c r="N80" s="110"/>
    </row>
    <row r="81" spans="1:47" ht="9" customHeight="1" x14ac:dyDescent="0.2">
      <c r="A81"/>
      <c r="B81"/>
      <c r="C81"/>
      <c r="D81"/>
      <c r="E81"/>
      <c r="F81"/>
      <c r="G81"/>
      <c r="H81"/>
      <c r="I81"/>
      <c r="J81"/>
      <c r="K81" s="42"/>
      <c r="L81" s="115"/>
      <c r="M81" s="110"/>
      <c r="N81" s="110"/>
    </row>
    <row r="82" spans="1:47" s="13" customFormat="1" ht="18" customHeight="1" thickBot="1" x14ac:dyDescent="0.3">
      <c r="A82" s="58"/>
      <c r="B82" s="58"/>
      <c r="C82" s="58"/>
      <c r="D82" s="58"/>
      <c r="E82" s="58"/>
      <c r="F82" s="58"/>
      <c r="G82" s="58"/>
      <c r="H82" s="58"/>
      <c r="I82" s="38" t="s">
        <v>20</v>
      </c>
      <c r="J82" s="181">
        <f>SUM(J69:J80)</f>
        <v>0</v>
      </c>
      <c r="K82" s="58"/>
      <c r="L82" s="119"/>
      <c r="M82" s="37"/>
      <c r="N82" s="37"/>
      <c r="O82" s="163"/>
      <c r="P82" s="163"/>
      <c r="Q82" s="163"/>
      <c r="R82" s="164"/>
      <c r="S82" s="164"/>
      <c r="T82" s="164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</row>
    <row r="83" spans="1:47" s="13" customFormat="1" ht="18" customHeight="1" thickTop="1" x14ac:dyDescent="0.25">
      <c r="A83" s="58"/>
      <c r="B83" s="58"/>
      <c r="C83" s="58"/>
      <c r="D83" s="58"/>
      <c r="E83" s="58"/>
      <c r="F83" s="58"/>
      <c r="G83" s="58"/>
      <c r="H83" s="58"/>
      <c r="I83" s="38"/>
      <c r="J83" s="64"/>
      <c r="K83" s="58"/>
      <c r="L83" s="119"/>
      <c r="M83" s="37"/>
      <c r="N83" s="37"/>
      <c r="O83" s="163"/>
      <c r="P83" s="163"/>
      <c r="Q83" s="163"/>
      <c r="R83" s="164"/>
      <c r="S83" s="164"/>
      <c r="T83" s="164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</row>
    <row r="84" spans="1:47" s="13" customFormat="1" ht="18" customHeight="1" x14ac:dyDescent="0.25">
      <c r="A84" s="63" t="s">
        <v>69</v>
      </c>
      <c r="B84" s="58"/>
      <c r="C84" s="58"/>
      <c r="D84" s="58"/>
      <c r="E84" s="58"/>
      <c r="F84" s="58"/>
      <c r="G84" s="58"/>
      <c r="H84" s="58"/>
      <c r="I84" s="38"/>
      <c r="J84" s="64"/>
      <c r="K84" s="58"/>
      <c r="L84" s="119"/>
      <c r="M84" s="37"/>
      <c r="N84" s="37"/>
      <c r="O84" s="163"/>
      <c r="P84" s="163"/>
      <c r="Q84" s="163"/>
      <c r="R84" s="164"/>
      <c r="S84" s="164"/>
      <c r="T84" s="164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</row>
    <row r="85" spans="1:47" s="13" customFormat="1" ht="18" customHeight="1" x14ac:dyDescent="0.25">
      <c r="A85" s="87" t="s">
        <v>81</v>
      </c>
      <c r="B85" s="58"/>
      <c r="C85" s="58"/>
      <c r="D85" s="58"/>
      <c r="E85" s="58"/>
      <c r="F85" s="58"/>
      <c r="G85" s="58"/>
      <c r="H85" s="14" t="s">
        <v>16</v>
      </c>
      <c r="I85" s="49" t="str">
        <f>IF(H85="Yes",("Explain &amp; Add to the document notes"),(" "))</f>
        <v>Explain &amp; Add to the document notes</v>
      </c>
      <c r="J85" s="64"/>
      <c r="K85" s="58"/>
      <c r="L85" s="119"/>
      <c r="M85" s="37"/>
      <c r="N85" s="37"/>
      <c r="O85" s="163"/>
      <c r="P85" s="163"/>
      <c r="Q85" s="163"/>
      <c r="R85" s="164"/>
      <c r="S85" s="164"/>
      <c r="T85" s="164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</row>
    <row r="86" spans="1:47" s="13" customFormat="1" ht="18" customHeight="1" x14ac:dyDescent="0.25">
      <c r="A86" s="87" t="s">
        <v>82</v>
      </c>
      <c r="B86" s="58"/>
      <c r="C86" s="58"/>
      <c r="D86" s="58"/>
      <c r="E86" s="58"/>
      <c r="F86" s="58"/>
      <c r="G86" s="58"/>
      <c r="H86" s="15" t="s">
        <v>16</v>
      </c>
      <c r="I86" s="49" t="str">
        <f>IF(H86="Yes",("Explain &amp; Add to the document notes"),(" "))</f>
        <v>Explain &amp; Add to the document notes</v>
      </c>
      <c r="J86" s="64"/>
      <c r="K86" s="58"/>
      <c r="L86" s="119"/>
      <c r="M86" s="37"/>
      <c r="N86" s="37"/>
      <c r="O86" s="163"/>
      <c r="P86" s="163"/>
      <c r="Q86" s="163"/>
      <c r="R86" s="164"/>
      <c r="S86" s="164"/>
      <c r="T86" s="164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</row>
    <row r="87" spans="1:47" ht="13.5" thickBot="1" x14ac:dyDescent="0.25">
      <c r="A87"/>
      <c r="B87"/>
      <c r="C87"/>
      <c r="D87"/>
      <c r="E87"/>
      <c r="F87"/>
      <c r="G87"/>
      <c r="H87"/>
      <c r="I87"/>
      <c r="J87"/>
      <c r="K87" s="42"/>
      <c r="L87" s="115"/>
      <c r="M87" s="110"/>
      <c r="N87" s="110"/>
    </row>
    <row r="88" spans="1:47" s="10" customFormat="1" ht="18.75" thickBot="1" x14ac:dyDescent="0.3">
      <c r="A88" s="47" t="s">
        <v>21</v>
      </c>
      <c r="B88" s="55"/>
      <c r="C88" s="55"/>
      <c r="D88" s="55"/>
      <c r="E88" s="55"/>
      <c r="F88" s="55"/>
      <c r="G88" s="55"/>
      <c r="H88" s="55"/>
      <c r="I88" s="55"/>
      <c r="J88" s="55"/>
      <c r="K88" s="112"/>
      <c r="L88" s="117"/>
      <c r="M88" s="73"/>
      <c r="N88" s="73"/>
      <c r="O88" s="159"/>
      <c r="P88" s="159"/>
      <c r="Q88" s="159"/>
      <c r="R88" s="160"/>
      <c r="S88" s="160"/>
      <c r="T88" s="160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</row>
    <row r="89" spans="1:47" ht="9" customHeight="1" x14ac:dyDescent="0.2">
      <c r="A89"/>
      <c r="B89"/>
      <c r="C89"/>
      <c r="D89"/>
      <c r="E89"/>
      <c r="F89"/>
      <c r="G89"/>
      <c r="H89"/>
      <c r="I89"/>
      <c r="J89"/>
      <c r="K89" s="42"/>
      <c r="L89" s="115"/>
      <c r="M89" s="110"/>
      <c r="N89" s="110"/>
    </row>
    <row r="90" spans="1:47" s="5" customFormat="1" ht="15" x14ac:dyDescent="0.25">
      <c r="A90" s="41"/>
      <c r="B90" s="41"/>
      <c r="C90" s="41" t="s">
        <v>22</v>
      </c>
      <c r="D90" s="41"/>
      <c r="E90" s="182">
        <f>K26</f>
        <v>0</v>
      </c>
      <c r="F90" s="41"/>
      <c r="G90" s="41" t="s">
        <v>41</v>
      </c>
      <c r="H90" s="41"/>
      <c r="I90" s="41"/>
      <c r="J90" s="41"/>
      <c r="K90" s="41"/>
      <c r="L90" s="127"/>
      <c r="M90" s="175"/>
      <c r="N90" s="175"/>
      <c r="O90" s="23"/>
      <c r="P90" s="23"/>
      <c r="Q90" s="23"/>
      <c r="R90" s="160"/>
      <c r="S90" s="160"/>
      <c r="T90" s="160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</row>
    <row r="91" spans="1:47" s="5" customFormat="1" ht="11.25" customHeight="1" x14ac:dyDescent="0.25">
      <c r="A91" s="41"/>
      <c r="B91" s="41"/>
      <c r="C91" s="41"/>
      <c r="D91" s="41"/>
      <c r="E91" s="30"/>
      <c r="F91" s="41"/>
      <c r="G91" s="41"/>
      <c r="H91" s="41"/>
      <c r="I91" s="41"/>
      <c r="J91" s="41"/>
      <c r="K91" s="41"/>
      <c r="L91" s="127"/>
      <c r="M91" s="175"/>
      <c r="N91" s="175"/>
      <c r="O91" s="23"/>
      <c r="P91" s="23"/>
      <c r="Q91" s="23"/>
      <c r="R91" s="160"/>
      <c r="S91" s="160"/>
      <c r="T91" s="160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</row>
    <row r="92" spans="1:47" s="5" customFormat="1" ht="15" x14ac:dyDescent="0.25">
      <c r="A92" s="41"/>
      <c r="B92" s="41"/>
      <c r="C92" s="41" t="s">
        <v>23</v>
      </c>
      <c r="D92" s="41"/>
      <c r="E92" s="30">
        <f>G57+H57</f>
        <v>0</v>
      </c>
      <c r="F92" s="41"/>
      <c r="G92" s="41" t="s">
        <v>42</v>
      </c>
      <c r="H92" s="41"/>
      <c r="I92" s="41"/>
      <c r="J92" s="41"/>
      <c r="K92" s="41"/>
      <c r="L92" s="127"/>
      <c r="M92" s="175"/>
      <c r="N92" s="175"/>
      <c r="O92" s="23"/>
      <c r="P92" s="23"/>
      <c r="Q92" s="23"/>
      <c r="R92" s="160"/>
      <c r="S92" s="160"/>
      <c r="T92" s="160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</row>
    <row r="93" spans="1:47" s="5" customFormat="1" ht="11.25" customHeight="1" x14ac:dyDescent="0.25">
      <c r="A93" s="41"/>
      <c r="B93" s="41"/>
      <c r="C93" s="41"/>
      <c r="D93" s="41"/>
      <c r="E93" s="30"/>
      <c r="F93" s="41"/>
      <c r="G93" s="41"/>
      <c r="H93" s="41"/>
      <c r="I93" s="41"/>
      <c r="J93" s="41"/>
      <c r="K93" s="41"/>
      <c r="L93" s="127"/>
      <c r="M93" s="175"/>
      <c r="N93" s="175"/>
      <c r="O93" s="23"/>
      <c r="P93" s="23"/>
      <c r="Q93" s="23"/>
      <c r="R93" s="160"/>
      <c r="S93" s="160"/>
      <c r="T93" s="160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</row>
    <row r="94" spans="1:47" s="5" customFormat="1" ht="15" x14ac:dyDescent="0.25">
      <c r="A94" s="41"/>
      <c r="B94" s="41"/>
      <c r="C94" s="41" t="s">
        <v>24</v>
      </c>
      <c r="D94" s="41"/>
      <c r="E94" s="30">
        <f>J82</f>
        <v>0</v>
      </c>
      <c r="F94" s="41"/>
      <c r="G94" s="41" t="s">
        <v>43</v>
      </c>
      <c r="H94" s="41"/>
      <c r="I94" s="41"/>
      <c r="J94" s="41"/>
      <c r="K94" s="41"/>
      <c r="L94" s="127"/>
      <c r="M94" s="175"/>
      <c r="N94" s="175"/>
      <c r="O94" s="23"/>
      <c r="P94" s="23"/>
      <c r="Q94" s="23"/>
      <c r="R94" s="160"/>
      <c r="S94" s="160"/>
      <c r="T94" s="160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</row>
    <row r="95" spans="1:47" s="5" customFormat="1" ht="11.25" customHeight="1" x14ac:dyDescent="0.25">
      <c r="A95" s="41"/>
      <c r="B95" s="41"/>
      <c r="C95" s="41"/>
      <c r="D95" s="41"/>
      <c r="E95" s="30"/>
      <c r="F95" s="41"/>
      <c r="G95" s="41"/>
      <c r="H95" s="41"/>
      <c r="I95" s="41"/>
      <c r="J95" s="41"/>
      <c r="K95" s="41"/>
      <c r="L95" s="127"/>
      <c r="M95" s="175"/>
      <c r="N95" s="175"/>
      <c r="O95" s="23"/>
      <c r="P95" s="23"/>
      <c r="Q95" s="23"/>
      <c r="R95" s="160"/>
      <c r="S95" s="160"/>
      <c r="T95" s="160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</row>
    <row r="96" spans="1:47" s="5" customFormat="1" ht="15" x14ac:dyDescent="0.25">
      <c r="A96" s="41"/>
      <c r="B96" s="41"/>
      <c r="C96" s="41" t="s">
        <v>96</v>
      </c>
      <c r="D96" s="41"/>
      <c r="E96" s="31">
        <f>E90+E92+E94</f>
        <v>0</v>
      </c>
      <c r="F96" s="41"/>
      <c r="G96" s="41"/>
      <c r="H96" s="41"/>
      <c r="I96" s="41"/>
      <c r="J96" s="41"/>
      <c r="K96" s="41"/>
      <c r="L96" s="127"/>
      <c r="M96" s="175"/>
      <c r="N96" s="175"/>
      <c r="O96" s="23"/>
      <c r="P96" s="23"/>
      <c r="Q96" s="23"/>
      <c r="R96" s="160"/>
      <c r="S96" s="160"/>
      <c r="T96" s="160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</row>
    <row r="97" spans="1:47" s="5" customFormat="1" ht="11.25" customHeight="1" x14ac:dyDescent="0.25">
      <c r="A97" s="41"/>
      <c r="B97" s="41"/>
      <c r="C97" s="41"/>
      <c r="D97" s="41"/>
      <c r="E97" s="30"/>
      <c r="F97" s="41"/>
      <c r="G97" s="41"/>
      <c r="H97" s="41"/>
      <c r="I97" s="41"/>
      <c r="J97" s="41"/>
      <c r="K97" s="41"/>
      <c r="L97" s="127"/>
      <c r="M97" s="175"/>
      <c r="N97" s="175"/>
      <c r="O97" s="23"/>
      <c r="P97" s="23"/>
      <c r="Q97" s="23"/>
      <c r="R97" s="160"/>
      <c r="S97" s="160"/>
      <c r="T97" s="160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</row>
    <row r="98" spans="1:47" s="5" customFormat="1" ht="15" x14ac:dyDescent="0.25">
      <c r="A98" s="41"/>
      <c r="B98" s="41"/>
      <c r="C98" s="41" t="s">
        <v>35</v>
      </c>
      <c r="D98" s="41"/>
      <c r="E98" s="30">
        <f>K10</f>
        <v>0</v>
      </c>
      <c r="F98" s="41"/>
      <c r="G98" s="41"/>
      <c r="H98" s="41"/>
      <c r="I98" s="41"/>
      <c r="J98" s="41"/>
      <c r="K98" s="41"/>
      <c r="L98" s="127"/>
      <c r="M98" s="175"/>
      <c r="N98" s="175"/>
      <c r="O98" s="23"/>
      <c r="P98" s="23"/>
      <c r="Q98" s="23"/>
      <c r="R98" s="160"/>
      <c r="S98" s="160"/>
      <c r="T98" s="160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</row>
    <row r="99" spans="1:47" s="5" customFormat="1" ht="11.25" customHeight="1" x14ac:dyDescent="0.25">
      <c r="A99" s="41"/>
      <c r="B99" s="41"/>
      <c r="C99" s="41"/>
      <c r="D99" s="41"/>
      <c r="E99" s="30"/>
      <c r="F99" s="41"/>
      <c r="G99" s="41"/>
      <c r="H99" s="41"/>
      <c r="I99" s="41"/>
      <c r="J99" s="41"/>
      <c r="K99" s="41"/>
      <c r="L99" s="127"/>
      <c r="M99" s="175"/>
      <c r="N99" s="175"/>
      <c r="O99" s="23"/>
      <c r="P99" s="23"/>
      <c r="Q99" s="23"/>
      <c r="R99" s="160"/>
      <c r="S99" s="160"/>
      <c r="T99" s="160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</row>
    <row r="100" spans="1:47" s="5" customFormat="1" ht="18.75" customHeight="1" thickBot="1" x14ac:dyDescent="0.3">
      <c r="A100" s="41"/>
      <c r="B100" s="41"/>
      <c r="C100" s="41" t="s">
        <v>25</v>
      </c>
      <c r="D100" s="41"/>
      <c r="E100" s="32">
        <f>E90+E92+E94-E98</f>
        <v>0</v>
      </c>
      <c r="F100" s="41"/>
      <c r="G100" s="41"/>
      <c r="H100" s="94" t="str">
        <f>IF(E100&gt;=0," ","Use Travel Advance Funds Deposit Form")</f>
        <v xml:space="preserve"> </v>
      </c>
      <c r="I100" s="41"/>
      <c r="J100" s="41"/>
      <c r="K100" s="41"/>
      <c r="L100" s="127"/>
      <c r="M100" s="175"/>
      <c r="N100" s="175"/>
      <c r="O100" s="23"/>
      <c r="P100" s="23"/>
      <c r="Q100" s="23"/>
      <c r="R100" s="160"/>
      <c r="S100" s="160"/>
      <c r="T100" s="160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</row>
    <row r="101" spans="1:47" s="5" customFormat="1" ht="18.75" customHeight="1" thickTop="1" thickBot="1" x14ac:dyDescent="0.3">
      <c r="A101" s="41"/>
      <c r="B101" s="41"/>
      <c r="C101" s="41"/>
      <c r="D101" s="41"/>
      <c r="E101" s="88"/>
      <c r="F101" s="41"/>
      <c r="G101" s="41"/>
      <c r="H101" s="94" t="str">
        <f>IF(E100&gt;=0," ","to reimburse the University")</f>
        <v xml:space="preserve"> </v>
      </c>
      <c r="I101" s="41"/>
      <c r="J101" s="41"/>
      <c r="K101" s="41"/>
      <c r="L101" s="127"/>
      <c r="M101" s="175"/>
      <c r="N101" s="175"/>
      <c r="O101" s="23"/>
      <c r="P101" s="23"/>
      <c r="Q101" s="23"/>
      <c r="R101" s="160"/>
      <c r="S101" s="160"/>
      <c r="T101" s="160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</row>
    <row r="102" spans="1:47" s="10" customFormat="1" ht="18.75" thickBot="1" x14ac:dyDescent="0.3">
      <c r="A102" s="47" t="s">
        <v>95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112"/>
      <c r="L102" s="117"/>
      <c r="M102" s="73"/>
      <c r="N102" s="73"/>
      <c r="O102" s="159"/>
      <c r="P102" s="159"/>
      <c r="Q102" s="159"/>
      <c r="R102" s="160"/>
      <c r="S102" s="160"/>
      <c r="T102" s="160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</row>
    <row r="103" spans="1:47" x14ac:dyDescent="0.2">
      <c r="A103"/>
      <c r="B103"/>
      <c r="C103"/>
      <c r="D103"/>
      <c r="E103"/>
      <c r="F103"/>
      <c r="G103"/>
      <c r="H103"/>
      <c r="I103"/>
      <c r="J103"/>
      <c r="K103" s="42"/>
      <c r="L103" s="115"/>
      <c r="M103" s="110"/>
      <c r="N103" s="110"/>
    </row>
    <row r="104" spans="1:47" ht="21" customHeight="1" x14ac:dyDescent="0.25">
      <c r="A104"/>
      <c r="B104"/>
      <c r="C104"/>
      <c r="D104" s="40" t="s">
        <v>109</v>
      </c>
      <c r="E104" s="33" t="str">
        <f>IF(D4="","",D4)</f>
        <v/>
      </c>
      <c r="F104"/>
      <c r="G104"/>
      <c r="H104" s="40"/>
      <c r="I104" s="204"/>
      <c r="J104" s="204"/>
      <c r="K104" s="42"/>
      <c r="L104" s="115"/>
      <c r="M104" s="110"/>
      <c r="N104" s="110"/>
    </row>
    <row r="105" spans="1:47" x14ac:dyDescent="0.2">
      <c r="A105"/>
      <c r="B105"/>
      <c r="C105"/>
      <c r="D105"/>
      <c r="E105"/>
      <c r="F105"/>
      <c r="G105"/>
      <c r="H105"/>
      <c r="I105"/>
      <c r="J105"/>
      <c r="K105" s="42"/>
      <c r="L105" s="115"/>
      <c r="M105" s="110"/>
      <c r="N105" s="110"/>
    </row>
    <row r="106" spans="1:47" ht="21" customHeight="1" thickBot="1" x14ac:dyDescent="0.3">
      <c r="A106"/>
      <c r="B106"/>
      <c r="C106"/>
      <c r="D106" s="40" t="s">
        <v>36</v>
      </c>
      <c r="E106" s="34">
        <f>C57-H57</f>
        <v>0</v>
      </c>
      <c r="F106"/>
      <c r="G106"/>
      <c r="H106"/>
      <c r="I106"/>
      <c r="J106"/>
      <c r="K106" s="42"/>
      <c r="L106" s="115"/>
      <c r="M106" s="110"/>
      <c r="N106" s="110"/>
    </row>
    <row r="107" spans="1:47" ht="15.75" thickTop="1" x14ac:dyDescent="0.25">
      <c r="A107"/>
      <c r="B107"/>
      <c r="C107"/>
      <c r="D107" s="41"/>
      <c r="E107" s="35"/>
      <c r="F107"/>
      <c r="G107"/>
      <c r="H107"/>
      <c r="I107"/>
      <c r="J107"/>
      <c r="K107" s="42"/>
      <c r="L107" s="115"/>
      <c r="M107" s="110"/>
      <c r="N107" s="110"/>
    </row>
    <row r="108" spans="1:47" ht="21" customHeight="1" thickBot="1" x14ac:dyDescent="0.3">
      <c r="A108"/>
      <c r="B108"/>
      <c r="C108"/>
      <c r="D108" s="40" t="s">
        <v>37</v>
      </c>
      <c r="E108" s="34">
        <f>(D57-I57)+(E57-J57)</f>
        <v>0</v>
      </c>
      <c r="F108"/>
      <c r="G108"/>
      <c r="H108" s="40" t="s">
        <v>110</v>
      </c>
      <c r="I108" s="205" t="s">
        <v>0</v>
      </c>
      <c r="J108" s="205"/>
      <c r="K108" s="42"/>
      <c r="L108" s="115"/>
      <c r="M108" s="110"/>
      <c r="N108" s="110"/>
    </row>
    <row r="109" spans="1:47" ht="13.5" thickTop="1" x14ac:dyDescent="0.2">
      <c r="A109"/>
      <c r="B109"/>
      <c r="C109"/>
      <c r="D109"/>
      <c r="E109"/>
      <c r="F109"/>
      <c r="G109"/>
      <c r="H109"/>
      <c r="I109"/>
      <c r="J109"/>
      <c r="K109" s="110"/>
      <c r="L109" s="115">
        <v>1206</v>
      </c>
      <c r="M109" s="110"/>
      <c r="N109" s="110"/>
    </row>
    <row r="110" spans="1:47" ht="21" customHeight="1" thickBot="1" x14ac:dyDescent="0.3">
      <c r="A110"/>
      <c r="B110"/>
      <c r="C110"/>
      <c r="D110" s="40" t="s">
        <v>98</v>
      </c>
      <c r="E110" s="206" t="s">
        <v>0</v>
      </c>
      <c r="F110" s="206"/>
      <c r="G110"/>
      <c r="H110" s="40" t="s">
        <v>97</v>
      </c>
      <c r="I110" s="22"/>
      <c r="J110"/>
      <c r="K110" s="110"/>
      <c r="L110" s="115">
        <v>1226</v>
      </c>
      <c r="M110" s="110"/>
      <c r="N110" s="110"/>
    </row>
    <row r="111" spans="1:47" ht="15.75" customHeight="1" thickTop="1" x14ac:dyDescent="0.25">
      <c r="A111"/>
      <c r="B111"/>
      <c r="C111"/>
      <c r="D111" s="40"/>
      <c r="E111" s="53"/>
      <c r="F111" s="53"/>
      <c r="G111"/>
      <c r="H111"/>
      <c r="I111"/>
      <c r="J111"/>
      <c r="K111" s="42"/>
      <c r="L111" s="115"/>
      <c r="M111" s="110"/>
      <c r="N111" s="110"/>
    </row>
    <row r="112" spans="1:47" ht="17.25" customHeight="1" x14ac:dyDescent="0.2">
      <c r="A112"/>
      <c r="B112"/>
      <c r="C112"/>
      <c r="D112"/>
      <c r="E112"/>
      <c r="F112"/>
      <c r="G112"/>
      <c r="H112"/>
      <c r="I112"/>
      <c r="J112"/>
      <c r="K112" s="42"/>
      <c r="L112" s="115"/>
      <c r="M112" s="110"/>
      <c r="N112" s="110"/>
    </row>
    <row r="113" spans="1:14" ht="16.5" customHeight="1" x14ac:dyDescent="0.2">
      <c r="A113" s="200" t="s">
        <v>104</v>
      </c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110"/>
      <c r="N113" s="110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 s="42"/>
      <c r="L114" s="115"/>
      <c r="M114" s="110"/>
      <c r="N114" s="110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 s="42"/>
      <c r="L115" s="115"/>
      <c r="M115" s="110"/>
      <c r="N115" s="110"/>
    </row>
    <row r="116" spans="1:14" ht="8.25" customHeight="1" x14ac:dyDescent="0.2">
      <c r="A116"/>
      <c r="B116"/>
      <c r="C116"/>
      <c r="D116"/>
      <c r="E116"/>
      <c r="F116"/>
      <c r="G116"/>
      <c r="H116"/>
      <c r="I116"/>
      <c r="J116"/>
      <c r="K116" s="42"/>
      <c r="L116" s="115"/>
      <c r="M116" s="110"/>
      <c r="N116" s="110"/>
    </row>
    <row r="117" spans="1:14" ht="17.25" customHeight="1" thickBot="1" x14ac:dyDescent="0.3">
      <c r="A117"/>
      <c r="B117"/>
      <c r="C117"/>
      <c r="D117"/>
      <c r="E117"/>
      <c r="F117"/>
      <c r="G117"/>
      <c r="H117" s="95" t="s">
        <v>44</v>
      </c>
      <c r="I117" s="203" t="s">
        <v>0</v>
      </c>
      <c r="J117" s="203"/>
      <c r="K117" s="203"/>
      <c r="L117" s="115"/>
      <c r="M117" s="110"/>
      <c r="N117" s="110"/>
    </row>
    <row r="118" spans="1:14" ht="14.25" customHeight="1" thickBot="1" x14ac:dyDescent="0.3">
      <c r="A118"/>
      <c r="B118"/>
      <c r="C118"/>
      <c r="D118"/>
      <c r="E118"/>
      <c r="F118"/>
      <c r="G118"/>
      <c r="H118" s="95" t="s">
        <v>47</v>
      </c>
      <c r="I118" s="199" t="s">
        <v>0</v>
      </c>
      <c r="J118" s="199"/>
      <c r="K118" s="23"/>
      <c r="L118" s="115"/>
      <c r="M118" s="110"/>
      <c r="N118" s="110"/>
    </row>
    <row r="119" spans="1:14" ht="15" customHeight="1" thickBot="1" x14ac:dyDescent="0.3">
      <c r="A119"/>
      <c r="B119"/>
      <c r="C119"/>
      <c r="D119"/>
      <c r="E119"/>
      <c r="F119"/>
      <c r="G119"/>
      <c r="H119" s="95" t="s">
        <v>45</v>
      </c>
      <c r="I119" s="202">
        <f ca="1">TODAY()</f>
        <v>46037</v>
      </c>
      <c r="J119" s="202"/>
      <c r="L119" s="126"/>
      <c r="M119" s="110"/>
      <c r="N119" s="110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L120" s="115"/>
      <c r="M120" s="110"/>
      <c r="N120" s="11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 s="42"/>
      <c r="L121" s="115"/>
      <c r="M121" s="110"/>
      <c r="N121" s="110"/>
    </row>
  </sheetData>
  <sheetProtection algorithmName="SHA-512" hashValue="qD/zr9qQWLzHtjuy5qpqWwlIZPg8m/NcnL1pHWxkrJyIc6VND2NMTNJkMBzSBVXZNXG7jPSx2btewGru8vrx9A==" saltValue="umCEhf0WqhD3I3mFsZK8yA==" spinCount="100000" sheet="1" selectLockedCells="1"/>
  <mergeCells count="54">
    <mergeCell ref="C41:E41"/>
    <mergeCell ref="G41:J41"/>
    <mergeCell ref="A35:L35"/>
    <mergeCell ref="A30:G30"/>
    <mergeCell ref="A34:L34"/>
    <mergeCell ref="F77:I77"/>
    <mergeCell ref="F70:I70"/>
    <mergeCell ref="F71:I71"/>
    <mergeCell ref="F72:I72"/>
    <mergeCell ref="F68:I68"/>
    <mergeCell ref="F74:I74"/>
    <mergeCell ref="F75:I75"/>
    <mergeCell ref="F76:I76"/>
    <mergeCell ref="F73:I73"/>
    <mergeCell ref="F69:I69"/>
    <mergeCell ref="D19:E19"/>
    <mergeCell ref="D24:E24"/>
    <mergeCell ref="F24:H24"/>
    <mergeCell ref="D21:E21"/>
    <mergeCell ref="D25:E25"/>
    <mergeCell ref="F22:H22"/>
    <mergeCell ref="D23:E23"/>
    <mergeCell ref="F19:H19"/>
    <mergeCell ref="D20:E20"/>
    <mergeCell ref="F20:H20"/>
    <mergeCell ref="F23:H23"/>
    <mergeCell ref="F25:H25"/>
    <mergeCell ref="F21:H21"/>
    <mergeCell ref="D22:E22"/>
    <mergeCell ref="A1:L1"/>
    <mergeCell ref="A2:L2"/>
    <mergeCell ref="F17:H17"/>
    <mergeCell ref="D18:E18"/>
    <mergeCell ref="F18:H18"/>
    <mergeCell ref="F16:H16"/>
    <mergeCell ref="D17:E17"/>
    <mergeCell ref="H6:I6"/>
    <mergeCell ref="D6:E6"/>
    <mergeCell ref="D4:E4"/>
    <mergeCell ref="F4:G4"/>
    <mergeCell ref="H4:J4"/>
    <mergeCell ref="J10:J11"/>
    <mergeCell ref="D8:E8"/>
    <mergeCell ref="D16:E16"/>
    <mergeCell ref="I119:J119"/>
    <mergeCell ref="I117:K117"/>
    <mergeCell ref="I104:J104"/>
    <mergeCell ref="I108:J108"/>
    <mergeCell ref="E110:F110"/>
    <mergeCell ref="F78:I78"/>
    <mergeCell ref="F79:I79"/>
    <mergeCell ref="I118:J118"/>
    <mergeCell ref="A113:L113"/>
    <mergeCell ref="F80:I80"/>
  </mergeCells>
  <phoneticPr fontId="6" type="noConversion"/>
  <dataValidations count="6">
    <dataValidation type="list" allowBlank="1" showInputMessage="1" showErrorMessage="1" prompt="Input Obj Code" sqref="I110" xr:uid="{00000000-0002-0000-0000-000000000000}">
      <formula1>$L$109:$L$111</formula1>
    </dataValidation>
    <dataValidation type="list" allowBlank="1" showInputMessage="1" showErrorMessage="1" prompt="Please enter Type Code" sqref="D70:D80" xr:uid="{00000000-0002-0000-0000-000001000000}">
      <formula1>$L$69:$L$72</formula1>
    </dataValidation>
    <dataValidation type="list" allowBlank="1" showInputMessage="1" showErrorMessage="1" prompt="Please enter Locale Code" sqref="E69:E80" xr:uid="{00000000-0002-0000-0000-000002000000}">
      <formula1>$L$73:$L$78</formula1>
    </dataValidation>
    <dataValidation type="list" allowBlank="1" showInputMessage="1" showErrorMessage="1" prompt="Enter YES or NO" sqref="H85:H86 H62:H64 H29:H33" xr:uid="{00000000-0002-0000-0000-000003000000}">
      <formula1>$L$22:$L$24</formula1>
    </dataValidation>
    <dataValidation operator="greaterThan" allowBlank="1" showInputMessage="1" showErrorMessage="1" sqref="J18" xr:uid="{00000000-0002-0000-0000-000004000000}"/>
    <dataValidation type="list" showInputMessage="1" showErrorMessage="1" error="Please enter type from drop down box" prompt="Please use drop down " sqref="C17:C25" xr:uid="{00000000-0002-0000-0000-000005000000}">
      <formula1>$L$16:$L$20</formula1>
    </dataValidation>
  </dataValidations>
  <hyperlinks>
    <hyperlink ref="E38" r:id="rId1" xr:uid="{00000000-0004-0000-0000-000000000000}"/>
    <hyperlink ref="E39" r:id="rId2" xr:uid="{00000000-0004-0000-0000-000001000000}"/>
  </hyperlinks>
  <pageMargins left="0" right="0" top="0.25" bottom="0.25" header="0.5" footer="0.25"/>
  <pageSetup scale="85" orientation="portrait" r:id="rId3"/>
  <headerFooter alignWithMargins="0">
    <oddFooter>&amp;R&amp;"Arial,Italic"&amp;8Updated 1/15/2026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jhuerta4</dc:creator>
  <cp:lastModifiedBy>Aguirre, Ana Gabriela</cp:lastModifiedBy>
  <cp:lastPrinted>2026-01-15T17:07:19Z</cp:lastPrinted>
  <dcterms:created xsi:type="dcterms:W3CDTF">2006-12-07T22:40:49Z</dcterms:created>
  <dcterms:modified xsi:type="dcterms:W3CDTF">2026-01-15T17:08:14Z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2023-12-18T20:17:32Z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22516116-9f07-47cb-8ae4-692231cab38d</vt:lpwstr>
  </property>
  <property fmtid="{D5CDD505-2E9C-101B-9397-08002B2CF9AE}" pid="8" name="MSIP_Label_b73649dc-6fee-4eb8-a128-734c3c842ea8_ContentBits">
    <vt:lpwstr>0</vt:lpwstr>
  </property>
</Properties>
</file>