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Payroll\Payroll Website\2025 - 2026\Fringe\"/>
    </mc:Choice>
  </mc:AlternateContent>
  <xr:revisionPtr revIDLastSave="0" documentId="13_ncr:1_{EEF4C5B5-7E9E-41A0-AD44-6217CED5BC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ringe 2025 2026" sheetId="3" r:id="rId1"/>
    <sheet name="C&amp;G calc" sheetId="2" r:id="rId2"/>
    <sheet name="STAFF ESTIMATOR" sheetId="5" r:id="rId3"/>
    <sheet name="STUDENT ESTIMATOR" sheetId="6" r:id="rId4"/>
  </sheets>
  <definedNames>
    <definedName name="_xlnm.Print_Area" localSheetId="1">'C&amp;G calc'!$A$1:$M$23</definedName>
    <definedName name="_xlnm.Print_Area" localSheetId="0">'Fringe 2025 2026'!$A$1:$O$49</definedName>
    <definedName name="_xlnm.Print_Area" localSheetId="2">'STAFF ESTIMATOR'!$A$1:$N$25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D21" i="5"/>
  <c r="D22" i="5"/>
  <c r="D19" i="5"/>
  <c r="D9" i="5"/>
  <c r="D7" i="5"/>
  <c r="D6" i="5"/>
  <c r="D12" i="6" l="1"/>
  <c r="E8" i="6" l="1"/>
  <c r="D11" i="6"/>
  <c r="F5" i="5"/>
  <c r="F6" i="5"/>
  <c r="F8" i="5"/>
  <c r="F9" i="5"/>
  <c r="D23" i="5"/>
  <c r="D24" i="5" s="1"/>
  <c r="F7" i="5"/>
  <c r="M16" i="2"/>
  <c r="M21" i="2" s="1"/>
  <c r="M23" i="2" s="1"/>
  <c r="I16" i="2"/>
  <c r="I17" i="2"/>
  <c r="I18" i="2"/>
  <c r="I19" i="2"/>
  <c r="F20" i="5"/>
  <c r="I30" i="3"/>
  <c r="C6" i="2"/>
  <c r="G6" i="2" s="1"/>
  <c r="C7" i="2"/>
  <c r="G7" i="2" s="1"/>
  <c r="C5" i="2"/>
  <c r="C8" i="2"/>
  <c r="C9" i="2"/>
  <c r="D10" i="5"/>
  <c r="E12" i="6"/>
  <c r="E11" i="6" l="1"/>
  <c r="E13" i="6" s="1"/>
  <c r="E14" i="6" s="1"/>
  <c r="J17" i="2"/>
  <c r="L17" i="2" s="1"/>
  <c r="I29" i="3"/>
  <c r="J16" i="2"/>
  <c r="L16" i="2" s="1"/>
  <c r="F19" i="5"/>
  <c r="J19" i="2"/>
  <c r="L19" i="2" s="1"/>
  <c r="F22" i="5"/>
  <c r="J18" i="2"/>
  <c r="L18" i="2" s="1"/>
  <c r="F21" i="5"/>
  <c r="D12" i="5"/>
  <c r="H12" i="5" s="1"/>
  <c r="I21" i="2"/>
  <c r="I22" i="2" s="1"/>
  <c r="I23" i="2" s="1"/>
  <c r="I31" i="3"/>
  <c r="I28" i="3"/>
  <c r="C10" i="2"/>
  <c r="F10" i="5"/>
  <c r="H10" i="5" s="1"/>
  <c r="G10" i="2"/>
  <c r="F23" i="5" l="1"/>
  <c r="F24" i="5" s="1"/>
  <c r="J21" i="2"/>
  <c r="J22" i="2" s="1"/>
  <c r="J23" i="2" s="1"/>
  <c r="L21" i="2"/>
  <c r="L22" i="2" s="1"/>
  <c r="L23" i="2" s="1"/>
  <c r="H14" i="5"/>
  <c r="H16" i="5" s="1"/>
</calcChain>
</file>

<file path=xl/sharedStrings.xml><?xml version="1.0" encoding="utf-8"?>
<sst xmlns="http://schemas.openxmlformats.org/spreadsheetml/2006/main" count="126" uniqueCount="90">
  <si>
    <t>The University of Texas at El Paso</t>
  </si>
  <si>
    <t>Contract &amp; Grant Proposals:</t>
  </si>
  <si>
    <t>OASI</t>
  </si>
  <si>
    <t>WCI</t>
  </si>
  <si>
    <t>UCI</t>
  </si>
  <si>
    <t>V/SL</t>
  </si>
  <si>
    <t>ORP</t>
  </si>
  <si>
    <t>%</t>
  </si>
  <si>
    <t>Full Time</t>
  </si>
  <si>
    <t>Part Time</t>
  </si>
  <si>
    <t>UT SELECT</t>
  </si>
  <si>
    <t>Graduate TA/RA ONLY</t>
  </si>
  <si>
    <t>Calculation of Average Premium Sharing Costs:</t>
  </si>
  <si>
    <t>Average</t>
  </si>
  <si>
    <t>Fringe Benefit Rates</t>
  </si>
  <si>
    <t>Student Titles:</t>
  </si>
  <si>
    <t>Calculation of Fringe Percentage and Average Premium Sharing</t>
  </si>
  <si>
    <t>Employer's Share of Social Security:</t>
  </si>
  <si>
    <t>Unemployment Compensation Insurance:</t>
  </si>
  <si>
    <t>Vacation and Sick Leave Assessment:</t>
  </si>
  <si>
    <t>Teacher Retirement:</t>
  </si>
  <si>
    <t>Optional Retirement:</t>
  </si>
  <si>
    <t>EMPLOYER'S CONTRIBUTION</t>
  </si>
  <si>
    <t>EMPLOYEE'S CONTRIBUTION</t>
  </si>
  <si>
    <t>6.65% of Eligible Salaries</t>
  </si>
  <si>
    <t>Employee's Share of Social Security:</t>
  </si>
  <si>
    <t>Premium Sharing for Employee Coverage (per month):</t>
  </si>
  <si>
    <t>Premium Sharing for Employee/Spouse Coverage (per month):</t>
  </si>
  <si>
    <t>Premium Sharing for Employee/Child Coverage (per month):</t>
  </si>
  <si>
    <t>Premium Sharing for Employee/Family Coverage (per month):</t>
  </si>
  <si>
    <t xml:space="preserve">          Social Security for</t>
  </si>
  <si>
    <t xml:space="preserve">          Medicare for</t>
  </si>
  <si>
    <t xml:space="preserve">     BREAKDOWN -</t>
  </si>
  <si>
    <t>1.45%  -  No Wage Base Limit</t>
  </si>
  <si>
    <t>Note: Longevity pay is included as part of an employee's salary for all fringe benefit calculations and for the Vacation and Sick Leave assessment.</t>
  </si>
  <si>
    <t xml:space="preserve">Premium Sharing - Employee Coverage (per month):  </t>
  </si>
  <si>
    <t xml:space="preserve">Premium Sharing - Employee/Spouse Coverage (per month):  </t>
  </si>
  <si>
    <t xml:space="preserve">Premium Sharing - Employee/Child Coverage (per month):  </t>
  </si>
  <si>
    <t xml:space="preserve">Premium Sharing - Employee/Family Coverage (per month):  </t>
  </si>
  <si>
    <t>N/A</t>
  </si>
  <si>
    <t>BCBSTX</t>
  </si>
  <si>
    <t>Fall</t>
  </si>
  <si>
    <t>Spring</t>
  </si>
  <si>
    <t>BCBSTX (Yearly)</t>
  </si>
  <si>
    <t>TRS Pension Surcharge (Return to Work Retiree- 50% or more)</t>
  </si>
  <si>
    <t>Student Health Insurance Plan (SHIP)</t>
  </si>
  <si>
    <t xml:space="preserve">Note: New Affordable Care Act (ACA) entitles 30 Hour Employees to Full-time premium sharing </t>
  </si>
  <si>
    <t>Employer's Contribution (per year)</t>
  </si>
  <si>
    <t>Employer's Share of Social Security</t>
  </si>
  <si>
    <t>Workmen's Comp Ins (% of total salary)</t>
  </si>
  <si>
    <t>Unemployment Comp Ins - Limit of $9,000</t>
  </si>
  <si>
    <t>Teacher Retirement</t>
  </si>
  <si>
    <t>Total:</t>
  </si>
  <si>
    <r>
      <t>Estimated Annual Employer Contibution</t>
    </r>
    <r>
      <rPr>
        <sz val="9"/>
        <rFont val="Arial"/>
        <family val="2"/>
      </rPr>
      <t xml:space="preserve"> for Fringe Benefits</t>
    </r>
  </si>
  <si>
    <r>
      <t xml:space="preserve">Estimated Annual Cost </t>
    </r>
    <r>
      <rPr>
        <sz val="9"/>
        <rFont val="Arial"/>
        <family val="2"/>
      </rPr>
      <t xml:space="preserve">of Position </t>
    </r>
    <r>
      <rPr>
        <sz val="9"/>
        <rFont val="Arial"/>
        <family val="2"/>
      </rPr>
      <t xml:space="preserve">( Salary + </t>
    </r>
    <r>
      <rPr>
        <sz val="9"/>
        <rFont val="Arial"/>
        <family val="2"/>
      </rPr>
      <t>Fringe Benefits</t>
    </r>
    <r>
      <rPr>
        <sz val="9"/>
        <rFont val="Arial"/>
        <family val="2"/>
      </rPr>
      <t>)</t>
    </r>
  </si>
  <si>
    <t>Full-Time</t>
  </si>
  <si>
    <t>Part-time</t>
  </si>
  <si>
    <t>Employee Only (per month)</t>
  </si>
  <si>
    <t>Employee &amp; Spouse (per month)</t>
  </si>
  <si>
    <t>Employee &amp; Children (per month)</t>
  </si>
  <si>
    <t>Employee &amp; Family (per month)</t>
  </si>
  <si>
    <t>Average:</t>
    <phoneticPr fontId="2" type="noConversion"/>
  </si>
  <si>
    <t>Annually:</t>
  </si>
  <si>
    <t>Enter Annual Salary</t>
  </si>
  <si>
    <t>Hourly Rate</t>
  </si>
  <si>
    <t>Hours Per Week</t>
  </si>
  <si>
    <t>Number of Weeks</t>
  </si>
  <si>
    <t>Annual Rate</t>
  </si>
  <si>
    <t>Calculation of Fringe</t>
  </si>
  <si>
    <t>Workmen's Comp (WCI)</t>
  </si>
  <si>
    <t>Unemployment Ins (UCI)</t>
  </si>
  <si>
    <t>Estimated Annual Employer Contibution for Student Fringe Benefits</t>
  </si>
  <si>
    <t>Estimated Annual Cost of Student Position ( Annual Rate + Student Fringe Benefits)</t>
  </si>
  <si>
    <t>Enter student's hourly rate</t>
  </si>
  <si>
    <t>Enter Number of hours per week</t>
  </si>
  <si>
    <t>Enter Number of weeks</t>
  </si>
  <si>
    <t>Vac/SL Assessment - 1.5% of Salary</t>
  </si>
  <si>
    <t>* Wage Base Limit is subject to change each Calendar Year</t>
  </si>
  <si>
    <t>Summer</t>
  </si>
  <si>
    <t>Limit of $9,000</t>
  </si>
  <si>
    <t>Of Total Salaries</t>
  </si>
  <si>
    <t>Of Eligible Salaries</t>
  </si>
  <si>
    <t>Average Amount *12 Annually</t>
  </si>
  <si>
    <t xml:space="preserve"> Insurance (Avg x 12 mos.)</t>
  </si>
  <si>
    <t>Worker's Compensation Insurance:</t>
  </si>
  <si>
    <t>8.25 % of Eligible Salaries</t>
  </si>
  <si>
    <t>2025 - 2026</t>
  </si>
  <si>
    <t>The University of Texas at El Paso
Fringe Benefit Rates
FY 2025-26</t>
  </si>
  <si>
    <t>6.2%  -  Wage Base Limit of $176,100</t>
  </si>
  <si>
    <t>6.2%  -  Wage Base Limit of $184,500 to 12/31/26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</si>
</sst>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0.000"/>
    <numFmt numFmtId="168" formatCode="0.000%"/>
    <numFmt numFmtId="169" formatCode="&quot;$&quot;#,##0.00"/>
  </numFmts>
  <fonts count="14" x14ac:knownFonts="1">
    <font>
      <sz val="12"/>
      <name val="Times New Roman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sz val="8"/>
      <name val="Times New Roman"/>
      <family val="1"/>
    </font>
    <font>
      <b/>
      <sz val="10"/>
      <color indexed="8"/>
      <name val="Arial"/>
      <family val="2"/>
    </font>
    <font>
      <b/>
      <i/>
      <sz val="12"/>
      <color indexed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2" fillId="0" borderId="0" xfId="1" applyFont="1" applyBorder="1" applyProtection="1"/>
    <xf numFmtId="43" fontId="5" fillId="0" borderId="0" xfId="1" applyFont="1" applyAlignment="1">
      <alignment horizontal="center"/>
    </xf>
    <xf numFmtId="43" fontId="2" fillId="0" borderId="0" xfId="1" applyFont="1" applyProtection="1"/>
    <xf numFmtId="43" fontId="3" fillId="0" borderId="0" xfId="1" applyFont="1"/>
    <xf numFmtId="43" fontId="6" fillId="0" borderId="0" xfId="1" applyFont="1" applyBorder="1"/>
    <xf numFmtId="43" fontId="4" fillId="0" borderId="1" xfId="1" applyFont="1" applyBorder="1" applyAlignment="1" applyProtection="1">
      <alignment horizontal="center"/>
    </xf>
    <xf numFmtId="43" fontId="4" fillId="0" borderId="1" xfId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/>
    <xf numFmtId="12" fontId="3" fillId="0" borderId="0" xfId="1" applyNumberFormat="1" applyFont="1"/>
    <xf numFmtId="167" fontId="2" fillId="0" borderId="0" xfId="0" applyNumberFormat="1" applyFont="1"/>
    <xf numFmtId="0" fontId="4" fillId="0" borderId="2" xfId="0" applyFont="1" applyBorder="1"/>
    <xf numFmtId="0" fontId="2" fillId="0" borderId="3" xfId="0" applyFont="1" applyBorder="1"/>
    <xf numFmtId="43" fontId="4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4" xfId="0" applyFont="1" applyBorder="1"/>
    <xf numFmtId="2" fontId="2" fillId="0" borderId="0" xfId="0" applyNumberFormat="1" applyFont="1"/>
    <xf numFmtId="0" fontId="4" fillId="0" borderId="3" xfId="0" applyFont="1" applyBorder="1"/>
    <xf numFmtId="0" fontId="2" fillId="0" borderId="5" xfId="0" applyFont="1" applyBorder="1"/>
    <xf numFmtId="0" fontId="7" fillId="0" borderId="5" xfId="0" applyFont="1" applyBorder="1"/>
    <xf numFmtId="43" fontId="4" fillId="0" borderId="5" xfId="1" applyFont="1" applyFill="1" applyBorder="1" applyAlignment="1" applyProtection="1"/>
    <xf numFmtId="0" fontId="4" fillId="0" borderId="5" xfId="0" applyFont="1" applyBorder="1"/>
    <xf numFmtId="0" fontId="5" fillId="0" borderId="0" xfId="0" applyFont="1"/>
    <xf numFmtId="0" fontId="2" fillId="0" borderId="0" xfId="0" applyFont="1" applyAlignment="1">
      <alignment horizontal="right"/>
    </xf>
    <xf numFmtId="0" fontId="10" fillId="0" borderId="0" xfId="0" applyFont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right"/>
    </xf>
    <xf numFmtId="43" fontId="4" fillId="0" borderId="5" xfId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0" fontId="2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2" fontId="3" fillId="0" borderId="0" xfId="0" applyNumberFormat="1" applyFont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43" fontId="4" fillId="0" borderId="8" xfId="1" applyFont="1" applyFill="1" applyBorder="1" applyAlignment="1" applyProtection="1"/>
    <xf numFmtId="43" fontId="6" fillId="3" borderId="0" xfId="1" applyFont="1" applyFill="1" applyAlignment="1" applyProtection="1">
      <alignment horizontal="center"/>
    </xf>
    <xf numFmtId="0" fontId="11" fillId="0" borderId="0" xfId="3"/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44" fontId="11" fillId="2" borderId="0" xfId="3" applyNumberFormat="1" applyFill="1"/>
    <xf numFmtId="44" fontId="11" fillId="0" borderId="0" xfId="3" applyNumberFormat="1"/>
    <xf numFmtId="0" fontId="11" fillId="0" borderId="0" xfId="3" applyAlignment="1">
      <alignment horizontal="left" indent="1"/>
    </xf>
    <xf numFmtId="168" fontId="11" fillId="0" borderId="0" xfId="3" applyNumberFormat="1"/>
    <xf numFmtId="43" fontId="11" fillId="0" borderId="0" xfId="3" applyNumberFormat="1" applyAlignment="1">
      <alignment horizontal="left" indent="1"/>
    </xf>
    <xf numFmtId="4" fontId="11" fillId="0" borderId="0" xfId="3" applyNumberFormat="1"/>
    <xf numFmtId="10" fontId="11" fillId="0" borderId="0" xfId="3" applyNumberFormat="1"/>
    <xf numFmtId="0" fontId="11" fillId="0" borderId="7" xfId="3" applyBorder="1" applyAlignment="1">
      <alignment horizontal="left"/>
    </xf>
    <xf numFmtId="0" fontId="11" fillId="0" borderId="0" xfId="3" applyAlignment="1">
      <alignment horizontal="left"/>
    </xf>
    <xf numFmtId="43" fontId="11" fillId="0" borderId="0" xfId="3" applyNumberFormat="1"/>
    <xf numFmtId="43" fontId="11" fillId="0" borderId="0" xfId="3" applyNumberFormat="1" applyAlignment="1">
      <alignment horizontal="left"/>
    </xf>
    <xf numFmtId="43" fontId="11" fillId="0" borderId="7" xfId="3" applyNumberFormat="1" applyBorder="1"/>
    <xf numFmtId="44" fontId="11" fillId="4" borderId="7" xfId="3" applyNumberFormat="1" applyFill="1" applyBorder="1"/>
    <xf numFmtId="0" fontId="11" fillId="0" borderId="0" xfId="3" applyAlignment="1">
      <alignment horizontal="center"/>
    </xf>
    <xf numFmtId="44" fontId="11" fillId="2" borderId="9" xfId="3" applyNumberFormat="1" applyFill="1" applyBorder="1"/>
    <xf numFmtId="41" fontId="11" fillId="0" borderId="0" xfId="3" applyNumberFormat="1"/>
    <xf numFmtId="169" fontId="11" fillId="0" borderId="0" xfId="3" applyNumberFormat="1" applyAlignment="1">
      <alignment horizontal="left" indent="1"/>
    </xf>
    <xf numFmtId="167" fontId="0" fillId="0" borderId="0" xfId="0" applyNumberFormat="1"/>
    <xf numFmtId="166" fontId="11" fillId="0" borderId="0" xfId="3" applyNumberFormat="1" applyAlignment="1">
      <alignment horizontal="left" indent="1"/>
    </xf>
    <xf numFmtId="164" fontId="11" fillId="0" borderId="0" xfId="3" applyNumberFormat="1" applyAlignment="1">
      <alignment horizontal="left" indent="1"/>
    </xf>
    <xf numFmtId="168" fontId="11" fillId="0" borderId="0" xfId="3" applyNumberFormat="1" applyAlignment="1">
      <alignment horizontal="left" indent="1"/>
    </xf>
    <xf numFmtId="166" fontId="11" fillId="0" borderId="7" xfId="3" applyNumberFormat="1" applyBorder="1" applyAlignment="1">
      <alignment horizontal="left" indent="1"/>
    </xf>
    <xf numFmtId="166" fontId="11" fillId="0" borderId="10" xfId="3" applyNumberFormat="1" applyBorder="1" applyAlignment="1">
      <alignment horizontal="left" indent="1"/>
    </xf>
    <xf numFmtId="166" fontId="11" fillId="4" borderId="11" xfId="3" applyNumberFormat="1" applyFill="1" applyBorder="1" applyAlignment="1">
      <alignment horizontal="left" indent="1"/>
    </xf>
    <xf numFmtId="0" fontId="12" fillId="0" borderId="0" xfId="3" applyFont="1"/>
    <xf numFmtId="168" fontId="11" fillId="0" borderId="7" xfId="3" applyNumberFormat="1" applyBorder="1"/>
    <xf numFmtId="43" fontId="11" fillId="0" borderId="7" xfId="3" applyNumberFormat="1" applyBorder="1" applyAlignment="1">
      <alignment horizontal="left" indent="1"/>
    </xf>
    <xf numFmtId="0" fontId="11" fillId="0" borderId="0" xfId="3" applyAlignment="1">
      <alignment horizontal="right"/>
    </xf>
    <xf numFmtId="0" fontId="11" fillId="0" borderId="0" xfId="3" applyAlignment="1">
      <alignment horizontal="left" indent="3"/>
    </xf>
    <xf numFmtId="0" fontId="11" fillId="0" borderId="7" xfId="3" applyBorder="1" applyAlignment="1">
      <alignment horizontal="center"/>
    </xf>
    <xf numFmtId="0" fontId="11" fillId="0" borderId="7" xfId="3" applyBorder="1" applyAlignment="1">
      <alignment horizontal="left" indent="1"/>
    </xf>
    <xf numFmtId="44" fontId="2" fillId="0" borderId="0" xfId="2" applyFont="1" applyFill="1" applyBorder="1" applyAlignment="1" applyProtection="1">
      <alignment horizontal="center"/>
    </xf>
    <xf numFmtId="44" fontId="2" fillId="0" borderId="0" xfId="2" applyFont="1" applyFill="1" applyBorder="1" applyAlignment="1" applyProtection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17" xfId="0" applyFont="1" applyBorder="1"/>
    <xf numFmtId="0" fontId="4" fillId="0" borderId="7" xfId="0" applyFont="1" applyBorder="1"/>
    <xf numFmtId="0" fontId="2" fillId="0" borderId="18" xfId="0" applyFont="1" applyBorder="1"/>
    <xf numFmtId="0" fontId="2" fillId="0" borderId="7" xfId="0" quotePrefix="1" applyFont="1" applyBorder="1" applyAlignment="1">
      <alignment horizontal="center"/>
    </xf>
    <xf numFmtId="10" fontId="2" fillId="0" borderId="0" xfId="0" applyNumberFormat="1" applyFont="1"/>
    <xf numFmtId="168" fontId="2" fillId="0" borderId="0" xfId="0" applyNumberFormat="1" applyFont="1"/>
    <xf numFmtId="168" fontId="2" fillId="0" borderId="0" xfId="4" applyNumberFormat="1" applyFont="1" applyAlignment="1" applyProtection="1">
      <alignment horizontal="left"/>
    </xf>
    <xf numFmtId="168" fontId="2" fillId="0" borderId="0" xfId="0" applyNumberFormat="1" applyFont="1" applyAlignment="1">
      <alignment horizontal="left"/>
    </xf>
    <xf numFmtId="168" fontId="2" fillId="0" borderId="19" xfId="0" applyNumberFormat="1" applyFont="1" applyBorder="1"/>
    <xf numFmtId="10" fontId="2" fillId="0" borderId="0" xfId="0" applyNumberFormat="1" applyFont="1" applyAlignment="1">
      <alignment horizontal="center"/>
    </xf>
    <xf numFmtId="10" fontId="2" fillId="0" borderId="19" xfId="0" applyNumberFormat="1" applyFont="1" applyBorder="1"/>
    <xf numFmtId="0" fontId="4" fillId="0" borderId="0" xfId="0" applyFont="1" applyAlignment="1">
      <alignment wrapText="1"/>
    </xf>
    <xf numFmtId="44" fontId="2" fillId="0" borderId="0" xfId="2" applyFont="1" applyAlignment="1" applyProtection="1">
      <alignment horizontal="center"/>
    </xf>
    <xf numFmtId="44" fontId="2" fillId="0" borderId="0" xfId="2" applyFont="1" applyAlignment="1" applyProtection="1">
      <alignment horizontal="left"/>
    </xf>
    <xf numFmtId="44" fontId="2" fillId="0" borderId="0" xfId="2" applyFont="1" applyBorder="1" applyAlignment="1" applyProtection="1">
      <alignment horizontal="center"/>
    </xf>
    <xf numFmtId="44" fontId="2" fillId="0" borderId="0" xfId="2" applyFont="1" applyBorder="1" applyAlignment="1" applyProtection="1">
      <alignment horizontal="left"/>
    </xf>
    <xf numFmtId="44" fontId="2" fillId="0" borderId="11" xfId="2" applyFont="1" applyBorder="1" applyAlignment="1" applyProtection="1">
      <alignment horizontal="center"/>
    </xf>
    <xf numFmtId="44" fontId="2" fillId="0" borderId="0" xfId="2" applyFont="1" applyProtection="1"/>
    <xf numFmtId="44" fontId="2" fillId="0" borderId="11" xfId="2" applyFont="1" applyFill="1" applyBorder="1" applyAlignment="1" applyProtection="1"/>
    <xf numFmtId="166" fontId="11" fillId="4" borderId="0" xfId="3" applyNumberFormat="1" applyFill="1" applyAlignment="1">
      <alignment horizontal="left" indent="1"/>
    </xf>
    <xf numFmtId="165" fontId="11" fillId="4" borderId="0" xfId="3" applyNumberFormat="1" applyFill="1" applyAlignment="1">
      <alignment horizontal="left" indent="1"/>
    </xf>
    <xf numFmtId="165" fontId="11" fillId="4" borderId="7" xfId="3" applyNumberFormat="1" applyFill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13" fillId="0" borderId="5" xfId="0" applyFont="1" applyBorder="1"/>
    <xf numFmtId="0" fontId="13" fillId="0" borderId="15" xfId="0" applyFont="1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20" xfId="1" applyFont="1" applyFill="1" applyBorder="1" applyAlignment="1" applyProtection="1">
      <alignment horizontal="center"/>
    </xf>
    <xf numFmtId="43" fontId="4" fillId="0" borderId="1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0" xfId="3" applyAlignment="1">
      <alignment horizontal="center"/>
    </xf>
    <xf numFmtId="0" fontId="11" fillId="0" borderId="0" xfId="3" applyAlignment="1">
      <alignment horizontal="left"/>
    </xf>
    <xf numFmtId="44" fontId="11" fillId="0" borderId="0" xfId="3" applyNumberFormat="1"/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1" fillId="0" borderId="0" xfId="3" applyAlignment="1">
      <alignment horizontal="left" indent="1"/>
    </xf>
    <xf numFmtId="0" fontId="12" fillId="0" borderId="0" xfId="3" applyFont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zoomScale="90" zoomScaleNormal="90" workbookViewId="0">
      <selection activeCell="A4" sqref="A4:N4"/>
    </sheetView>
  </sheetViews>
  <sheetFormatPr defaultColWidth="10.125" defaultRowHeight="15" x14ac:dyDescent="0.2"/>
  <cols>
    <col min="1" max="1" width="3.625" style="3" customWidth="1"/>
    <col min="2" max="2" width="67.25" style="3" customWidth="1"/>
    <col min="3" max="3" width="25.125" style="3" bestFit="1" customWidth="1"/>
    <col min="4" max="7" width="11.125" style="3" customWidth="1"/>
    <col min="8" max="8" width="2.625" style="3" customWidth="1"/>
    <col min="9" max="9" width="13.875" style="3" customWidth="1"/>
    <col min="10" max="10" width="2.625" style="3" customWidth="1"/>
    <col min="11" max="11" width="14.875" style="3" customWidth="1"/>
    <col min="12" max="12" width="2.625" style="3" customWidth="1"/>
    <col min="13" max="13" width="21.875" style="3" bestFit="1" customWidth="1"/>
    <col min="14" max="14" width="13.875" style="3" customWidth="1"/>
    <col min="15" max="15" width="2.625" style="3" customWidth="1"/>
    <col min="16" max="16" width="13.875" style="3" bestFit="1" customWidth="1"/>
    <col min="17" max="17" width="3.375" style="3" customWidth="1"/>
    <col min="18" max="16384" width="10.125" style="3"/>
  </cols>
  <sheetData>
    <row r="1" spans="1:17" ht="15.7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2"/>
      <c r="P1" s="2"/>
      <c r="Q1" s="2"/>
    </row>
    <row r="2" spans="1:17" ht="15.75" x14ac:dyDescent="0.2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2"/>
      <c r="P2" s="2"/>
      <c r="Q2" s="2"/>
    </row>
    <row r="3" spans="1:17" ht="15.75" x14ac:dyDescent="0.25">
      <c r="A3" s="123" t="s">
        <v>86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2"/>
      <c r="P3" s="2"/>
      <c r="Q3" s="2"/>
    </row>
    <row r="4" spans="1:17" ht="15.75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40"/>
      <c r="P4" s="40"/>
      <c r="Q4" s="40"/>
    </row>
    <row r="5" spans="1:17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2">
      <c r="A6" s="4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4"/>
      <c r="P6" s="1"/>
      <c r="Q6" s="1"/>
    </row>
    <row r="7" spans="1:17" ht="18" x14ac:dyDescent="0.25">
      <c r="A7" s="121" t="s">
        <v>22</v>
      </c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  <c r="N7" s="1"/>
      <c r="O7" s="34"/>
      <c r="P7" s="1"/>
      <c r="Q7" s="1"/>
    </row>
    <row r="8" spans="1:17" x14ac:dyDescent="0.2">
      <c r="A8" s="34"/>
      <c r="B8" s="1" t="s">
        <v>17</v>
      </c>
      <c r="C8" s="107">
        <v>7.6499999999999999E-2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4"/>
      <c r="P8" s="1"/>
      <c r="Q8" s="1"/>
    </row>
    <row r="9" spans="1:17" ht="15.75" x14ac:dyDescent="0.25">
      <c r="A9" s="34"/>
      <c r="B9" s="43" t="s">
        <v>32</v>
      </c>
      <c r="C9" s="1"/>
      <c r="D9" s="1"/>
      <c r="E9" s="2"/>
      <c r="F9" s="1"/>
      <c r="G9" s="2"/>
      <c r="H9" s="2"/>
      <c r="I9" s="2"/>
      <c r="J9" s="2"/>
      <c r="K9" s="1"/>
      <c r="L9" s="1"/>
      <c r="M9" s="1"/>
      <c r="N9" s="1"/>
      <c r="O9" s="34"/>
      <c r="P9" s="1"/>
      <c r="Q9" s="1"/>
    </row>
    <row r="10" spans="1:17" ht="15.75" x14ac:dyDescent="0.25">
      <c r="A10" s="34"/>
      <c r="B10" s="39" t="s">
        <v>30</v>
      </c>
      <c r="C10" s="120">
        <v>2026</v>
      </c>
      <c r="D10" s="1" t="s">
        <v>89</v>
      </c>
      <c r="E10" s="2"/>
      <c r="F10" s="1"/>
      <c r="G10" s="2"/>
      <c r="H10" s="2"/>
      <c r="I10" s="2" t="s">
        <v>77</v>
      </c>
      <c r="J10" s="2"/>
      <c r="K10" s="1"/>
      <c r="L10" s="1"/>
      <c r="M10" s="1"/>
      <c r="N10" s="1"/>
      <c r="O10" s="34"/>
      <c r="P10" s="1"/>
      <c r="Q10" s="1"/>
    </row>
    <row r="11" spans="1:17" ht="15.75" x14ac:dyDescent="0.25">
      <c r="A11" s="34"/>
      <c r="B11" s="39" t="s">
        <v>31</v>
      </c>
      <c r="C11" s="120">
        <v>2026</v>
      </c>
      <c r="D11" s="1" t="s">
        <v>33</v>
      </c>
      <c r="E11" s="2"/>
      <c r="F11" s="1"/>
      <c r="G11" s="2"/>
      <c r="H11" s="2"/>
      <c r="I11" s="2"/>
      <c r="J11" s="2"/>
      <c r="K11" s="1"/>
      <c r="L11" s="1"/>
      <c r="M11" s="1"/>
      <c r="N11" s="1"/>
      <c r="O11" s="34"/>
      <c r="P11" s="1"/>
      <c r="Q11" s="1"/>
    </row>
    <row r="12" spans="1:17" ht="15.75" x14ac:dyDescent="0.25">
      <c r="A12" s="34"/>
      <c r="B12" s="39" t="s">
        <v>30</v>
      </c>
      <c r="C12" s="120">
        <v>2025</v>
      </c>
      <c r="D12" s="1" t="s">
        <v>88</v>
      </c>
      <c r="E12" s="2"/>
      <c r="F12" s="1"/>
      <c r="G12" s="1"/>
      <c r="H12" s="1"/>
      <c r="I12" s="1"/>
      <c r="J12" s="1"/>
      <c r="K12" s="1"/>
      <c r="L12" s="1"/>
      <c r="M12" s="1"/>
      <c r="N12" s="1"/>
      <c r="O12" s="34"/>
      <c r="P12" s="1"/>
      <c r="Q12" s="1"/>
    </row>
    <row r="13" spans="1:17" ht="15.75" x14ac:dyDescent="0.25">
      <c r="A13" s="44"/>
      <c r="B13" s="39" t="s">
        <v>31</v>
      </c>
      <c r="C13" s="120">
        <v>2025</v>
      </c>
      <c r="D13" s="1" t="s">
        <v>33</v>
      </c>
      <c r="E13" s="2"/>
      <c r="F13" s="1"/>
      <c r="G13" s="1"/>
      <c r="H13" s="1"/>
      <c r="I13" s="1"/>
      <c r="J13" s="1"/>
      <c r="K13" s="1"/>
      <c r="L13" s="1"/>
      <c r="M13" s="1"/>
      <c r="N13" s="1"/>
      <c r="O13" s="34"/>
      <c r="P13" s="1"/>
      <c r="Q13" s="1"/>
    </row>
    <row r="14" spans="1:17" x14ac:dyDescent="0.2">
      <c r="A14" s="3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1"/>
      <c r="Q14" s="1"/>
    </row>
    <row r="15" spans="1:17" x14ac:dyDescent="0.2">
      <c r="A15" s="34"/>
      <c r="B15" s="1" t="s">
        <v>84</v>
      </c>
      <c r="C15" s="103">
        <v>1.4400000000000001E-3</v>
      </c>
      <c r="D15" s="1" t="s">
        <v>80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1"/>
      <c r="Q15" s="1"/>
    </row>
    <row r="16" spans="1:17" x14ac:dyDescent="0.2">
      <c r="A16" s="34"/>
      <c r="B16" s="1" t="s">
        <v>18</v>
      </c>
      <c r="C16" s="103">
        <v>4.4000000000000003E-3</v>
      </c>
      <c r="D16" s="1" t="s">
        <v>79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1"/>
      <c r="Q16" s="1"/>
    </row>
    <row r="17" spans="1:17" x14ac:dyDescent="0.2">
      <c r="A17" s="34"/>
      <c r="B17" s="1" t="s">
        <v>19</v>
      </c>
      <c r="C17" s="102">
        <v>1.4999999999999999E-2</v>
      </c>
      <c r="D17" s="1" t="s">
        <v>80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34"/>
      <c r="P17" s="1"/>
      <c r="Q17" s="1"/>
    </row>
    <row r="18" spans="1:17" x14ac:dyDescent="0.2">
      <c r="A18" s="34"/>
      <c r="B18" s="1" t="s">
        <v>20</v>
      </c>
      <c r="C18" s="102">
        <v>8.2500000000000004E-2</v>
      </c>
      <c r="D18" s="1" t="s">
        <v>81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34"/>
      <c r="P18" s="1"/>
      <c r="Q18" s="1"/>
    </row>
    <row r="19" spans="1:17" x14ac:dyDescent="0.2">
      <c r="A19" s="34"/>
      <c r="B19" s="1" t="s">
        <v>21</v>
      </c>
      <c r="C19" s="102">
        <v>8.5000000000000006E-2</v>
      </c>
      <c r="D19" s="1" t="s">
        <v>81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34"/>
      <c r="P19" s="1"/>
      <c r="Q19" s="1"/>
    </row>
    <row r="20" spans="1:17" x14ac:dyDescent="0.2">
      <c r="A20" s="34"/>
      <c r="B20" s="1" t="s">
        <v>44</v>
      </c>
      <c r="C20" s="102">
        <v>0.16500000000000001</v>
      </c>
      <c r="D20" s="1" t="s">
        <v>81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34"/>
      <c r="P20" s="1"/>
      <c r="Q20" s="1"/>
    </row>
    <row r="21" spans="1:17" ht="15.75" x14ac:dyDescent="0.25">
      <c r="A21" s="34"/>
      <c r="B21" s="1"/>
      <c r="C21" s="1"/>
      <c r="D21" s="1"/>
      <c r="E21" s="1"/>
      <c r="F21" s="1"/>
      <c r="G21" s="12"/>
      <c r="H21" s="12"/>
      <c r="I21" s="12"/>
      <c r="J21" s="12"/>
      <c r="K21" s="12"/>
      <c r="L21" s="12"/>
      <c r="M21" s="12"/>
      <c r="N21" s="12"/>
      <c r="O21" s="35"/>
      <c r="P21" s="12"/>
      <c r="Q21" s="1"/>
    </row>
    <row r="22" spans="1:17" ht="15.75" x14ac:dyDescent="0.25">
      <c r="A22" s="34"/>
      <c r="B22" s="1"/>
      <c r="C22" s="1"/>
      <c r="D22" s="11"/>
      <c r="E22" s="11"/>
      <c r="F22" s="1"/>
      <c r="G22" s="8"/>
      <c r="H22" s="8"/>
      <c r="I22" s="8"/>
      <c r="J22" s="8"/>
      <c r="K22" s="2"/>
      <c r="L22" s="8"/>
      <c r="M22" s="8"/>
      <c r="N22" s="8"/>
      <c r="O22" s="37"/>
      <c r="P22" s="8"/>
      <c r="Q22" s="2"/>
    </row>
    <row r="23" spans="1:17" ht="16.5" thickBot="1" x14ac:dyDescent="0.3">
      <c r="A23" s="34"/>
      <c r="B23" s="1"/>
      <c r="C23" s="1"/>
      <c r="D23" s="25"/>
      <c r="E23" s="25"/>
      <c r="F23" s="19" t="s">
        <v>8</v>
      </c>
      <c r="G23" s="19" t="s">
        <v>9</v>
      </c>
      <c r="H23" s="20"/>
      <c r="I23" s="126" t="s">
        <v>11</v>
      </c>
      <c r="J23" s="126"/>
      <c r="K23" s="126"/>
      <c r="L23" s="126"/>
      <c r="M23" s="126"/>
      <c r="N23" s="20"/>
      <c r="O23" s="36"/>
      <c r="P23" s="20"/>
      <c r="Q23" s="12"/>
    </row>
    <row r="24" spans="1:17" ht="16.5" thickBot="1" x14ac:dyDescent="0.3">
      <c r="A24" s="34"/>
      <c r="B24" s="1"/>
      <c r="C24" s="1"/>
      <c r="D24" s="25"/>
      <c r="E24" s="25"/>
      <c r="F24" s="25"/>
      <c r="G24" s="25"/>
      <c r="H24" s="20"/>
      <c r="I24" s="25"/>
      <c r="J24" s="25"/>
      <c r="K24" s="54" t="s">
        <v>45</v>
      </c>
      <c r="L24" s="54"/>
      <c r="M24" s="54"/>
      <c r="N24" s="20"/>
      <c r="O24" s="36"/>
      <c r="P24" s="20"/>
      <c r="Q24" s="12"/>
    </row>
    <row r="25" spans="1:17" ht="15.75" x14ac:dyDescent="0.25">
      <c r="A25" s="34"/>
      <c r="B25" s="1"/>
      <c r="C25" s="1"/>
      <c r="D25" s="20"/>
      <c r="E25" s="20"/>
      <c r="F25" s="125" t="s">
        <v>10</v>
      </c>
      <c r="G25" s="125"/>
      <c r="H25" s="25"/>
      <c r="I25" s="25" t="s">
        <v>10</v>
      </c>
      <c r="J25" s="25"/>
      <c r="K25" s="25" t="s">
        <v>40</v>
      </c>
      <c r="L25" s="25"/>
      <c r="M25" s="25" t="s">
        <v>40</v>
      </c>
      <c r="N25" s="25" t="s">
        <v>40</v>
      </c>
      <c r="O25" s="45"/>
      <c r="P25" s="25"/>
      <c r="Q25" s="8"/>
    </row>
    <row r="26" spans="1:17" ht="15.75" x14ac:dyDescent="0.25">
      <c r="A26" s="34"/>
      <c r="B26" s="1"/>
      <c r="C26" s="1"/>
      <c r="D26" s="20"/>
      <c r="E26" s="20"/>
      <c r="F26" s="25"/>
      <c r="G26" s="25"/>
      <c r="H26" s="25"/>
      <c r="I26" s="25"/>
      <c r="J26" s="25"/>
      <c r="K26" s="26" t="s">
        <v>41</v>
      </c>
      <c r="L26" s="25"/>
      <c r="M26" s="26" t="s">
        <v>42</v>
      </c>
      <c r="N26" s="26" t="s">
        <v>78</v>
      </c>
      <c r="O26" s="45"/>
      <c r="P26" s="25"/>
      <c r="Q26" s="8"/>
    </row>
    <row r="27" spans="1:17" ht="15.75" x14ac:dyDescent="0.25">
      <c r="A27" s="34"/>
      <c r="B27" s="1"/>
      <c r="C27" s="1"/>
      <c r="D27" s="8"/>
      <c r="E27" s="8"/>
      <c r="F27" s="8"/>
      <c r="G27" s="8"/>
      <c r="H27" s="12"/>
      <c r="I27" s="12"/>
      <c r="J27" s="12"/>
      <c r="K27" s="26"/>
      <c r="L27" s="26"/>
      <c r="M27" s="26"/>
      <c r="N27" s="26"/>
      <c r="O27" s="35"/>
      <c r="P27" s="26"/>
      <c r="Q27" s="8"/>
    </row>
    <row r="28" spans="1:17" ht="15.75" customHeight="1" x14ac:dyDescent="0.2">
      <c r="A28" s="34"/>
      <c r="B28" s="1" t="s">
        <v>26</v>
      </c>
      <c r="C28" s="39"/>
      <c r="D28" s="28"/>
      <c r="E28" s="28"/>
      <c r="F28" s="91">
        <v>842.66</v>
      </c>
      <c r="G28" s="91">
        <v>421.34</v>
      </c>
      <c r="H28" s="91"/>
      <c r="I28" s="92">
        <f>+G28</f>
        <v>421.34</v>
      </c>
      <c r="J28" s="28"/>
      <c r="K28" s="92">
        <v>1306</v>
      </c>
      <c r="L28" s="92"/>
      <c r="M28" s="92">
        <v>1428</v>
      </c>
      <c r="N28" s="92">
        <v>704</v>
      </c>
      <c r="O28" s="47"/>
      <c r="P28" s="27"/>
      <c r="Q28" s="43"/>
    </row>
    <row r="29" spans="1:17" ht="15.75" customHeight="1" x14ac:dyDescent="0.2">
      <c r="A29" s="34"/>
      <c r="B29" s="1" t="s">
        <v>27</v>
      </c>
      <c r="C29" s="39"/>
      <c r="D29" s="28"/>
      <c r="E29" s="28"/>
      <c r="F29" s="91">
        <v>1284.3399999999999</v>
      </c>
      <c r="G29" s="91">
        <v>642.17999999999995</v>
      </c>
      <c r="H29" s="91"/>
      <c r="I29" s="92">
        <f>+G29</f>
        <v>642.17999999999995</v>
      </c>
      <c r="J29" s="28"/>
      <c r="K29" s="27" t="s">
        <v>39</v>
      </c>
      <c r="L29" s="27"/>
      <c r="M29" s="27" t="s">
        <v>39</v>
      </c>
      <c r="N29" s="27" t="s">
        <v>39</v>
      </c>
      <c r="O29" s="47"/>
      <c r="P29" s="27"/>
      <c r="Q29" s="43"/>
    </row>
    <row r="30" spans="1:17" ht="15.6" customHeight="1" x14ac:dyDescent="0.2">
      <c r="A30" s="34"/>
      <c r="B30" s="1" t="s">
        <v>28</v>
      </c>
      <c r="C30" s="39"/>
      <c r="D30" s="28"/>
      <c r="E30" s="28"/>
      <c r="F30" s="91">
        <v>1125.26</v>
      </c>
      <c r="G30" s="91">
        <v>562.64</v>
      </c>
      <c r="H30" s="91"/>
      <c r="I30" s="92">
        <f>+G30</f>
        <v>562.64</v>
      </c>
      <c r="J30" s="28"/>
      <c r="K30" s="27" t="s">
        <v>39</v>
      </c>
      <c r="L30" s="27"/>
      <c r="M30" s="27" t="s">
        <v>39</v>
      </c>
      <c r="N30" s="27" t="s">
        <v>39</v>
      </c>
      <c r="O30" s="48"/>
      <c r="P30" s="27"/>
      <c r="Q30" s="49"/>
    </row>
    <row r="31" spans="1:17" ht="15.75" customHeight="1" x14ac:dyDescent="0.2">
      <c r="A31" s="34"/>
      <c r="B31" s="1" t="s">
        <v>29</v>
      </c>
      <c r="C31" s="39"/>
      <c r="D31" s="28"/>
      <c r="E31" s="28"/>
      <c r="F31" s="91">
        <v>1569.62</v>
      </c>
      <c r="G31" s="91">
        <v>784.82</v>
      </c>
      <c r="H31" s="91"/>
      <c r="I31" s="92">
        <f>+G31</f>
        <v>784.82</v>
      </c>
      <c r="J31" s="28"/>
      <c r="K31" s="27" t="s">
        <v>39</v>
      </c>
      <c r="L31" s="27"/>
      <c r="M31" s="27" t="s">
        <v>39</v>
      </c>
      <c r="N31" s="27" t="s">
        <v>39</v>
      </c>
      <c r="O31" s="47"/>
      <c r="P31" s="27"/>
      <c r="Q31" s="43"/>
    </row>
    <row r="32" spans="1:17" ht="15.75" customHeight="1" x14ac:dyDescent="0.2">
      <c r="A32" s="34"/>
      <c r="B32" s="1"/>
      <c r="C32" s="39"/>
      <c r="D32" s="28"/>
      <c r="E32" s="28"/>
      <c r="F32" s="28"/>
      <c r="G32" s="28"/>
      <c r="H32" s="28"/>
      <c r="I32" s="46"/>
      <c r="J32" s="28"/>
      <c r="K32" s="27"/>
      <c r="L32" s="27"/>
      <c r="M32" s="27"/>
      <c r="N32" s="27"/>
      <c r="O32" s="47"/>
      <c r="P32" s="27"/>
      <c r="Q32" s="43"/>
    </row>
    <row r="33" spans="1:17" ht="15.75" x14ac:dyDescent="0.25">
      <c r="A33" s="23"/>
      <c r="B33" s="33" t="s">
        <v>46</v>
      </c>
      <c r="C33" s="24"/>
      <c r="D33" s="24"/>
      <c r="E33" s="24"/>
      <c r="F33" s="24"/>
      <c r="G33" s="24"/>
      <c r="H33" s="24"/>
      <c r="I33" s="24"/>
      <c r="J33" s="24"/>
      <c r="K33" s="50"/>
      <c r="L33" s="50"/>
      <c r="M33" s="50"/>
      <c r="N33" s="50"/>
      <c r="O33" s="47"/>
      <c r="P33" s="42"/>
      <c r="Q33" s="43"/>
    </row>
    <row r="34" spans="1:17" s="51" customForma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49"/>
      <c r="L34" s="49"/>
      <c r="M34" s="49"/>
      <c r="N34" s="49"/>
      <c r="O34" s="32"/>
      <c r="P34" s="32"/>
      <c r="Q34" s="32"/>
    </row>
    <row r="35" spans="1:17" x14ac:dyDescent="0.2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1"/>
      <c r="P35" s="1"/>
      <c r="Q35" s="1"/>
    </row>
    <row r="36" spans="1:17" ht="18" x14ac:dyDescent="0.25">
      <c r="A36" s="122" t="s">
        <v>23</v>
      </c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96"/>
      <c r="O36" s="1"/>
      <c r="P36" s="1"/>
      <c r="Q36" s="1"/>
    </row>
    <row r="37" spans="1:17" ht="16.5" customHeight="1" x14ac:dyDescent="0.2">
      <c r="A37" s="97"/>
      <c r="B37" s="1" t="s">
        <v>20</v>
      </c>
      <c r="C37" s="1" t="s">
        <v>85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96"/>
      <c r="O37" s="1"/>
      <c r="P37" s="1"/>
      <c r="Q37" s="1"/>
    </row>
    <row r="38" spans="1:17" ht="16.5" customHeight="1" x14ac:dyDescent="0.2">
      <c r="A38" s="97"/>
      <c r="B38" s="1" t="s">
        <v>21</v>
      </c>
      <c r="C38" s="1" t="s">
        <v>24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96"/>
      <c r="O38" s="1"/>
      <c r="P38" s="1"/>
      <c r="Q38" s="1"/>
    </row>
    <row r="39" spans="1:17" ht="15.75" x14ac:dyDescent="0.25">
      <c r="A39" s="97"/>
      <c r="B39" s="1" t="s">
        <v>25</v>
      </c>
      <c r="C39" s="1"/>
      <c r="D39" s="1"/>
      <c r="E39" s="1"/>
      <c r="F39" s="1"/>
      <c r="G39" s="2"/>
      <c r="H39" s="2"/>
      <c r="I39" s="2"/>
      <c r="J39" s="2"/>
      <c r="K39" s="1"/>
      <c r="L39" s="1"/>
      <c r="M39" s="1"/>
      <c r="N39" s="96"/>
      <c r="O39" s="1"/>
      <c r="P39" s="1"/>
      <c r="Q39" s="1"/>
    </row>
    <row r="40" spans="1:17" ht="15.75" x14ac:dyDescent="0.25">
      <c r="A40" s="97"/>
      <c r="B40" s="43" t="s">
        <v>32</v>
      </c>
      <c r="C40" s="1"/>
      <c r="D40" s="1"/>
      <c r="E40" s="1"/>
      <c r="F40" s="1"/>
      <c r="G40" s="2"/>
      <c r="H40" s="2"/>
      <c r="I40" s="2"/>
      <c r="J40" s="2"/>
      <c r="K40" s="1"/>
      <c r="L40" s="1"/>
      <c r="M40" s="1"/>
      <c r="N40" s="96"/>
      <c r="O40" s="1"/>
      <c r="P40" s="1"/>
      <c r="Q40" s="1"/>
    </row>
    <row r="41" spans="1:17" ht="15.75" x14ac:dyDescent="0.25">
      <c r="A41" s="97"/>
      <c r="B41" s="39" t="s">
        <v>30</v>
      </c>
      <c r="C41" s="120">
        <v>2026</v>
      </c>
      <c r="D41" s="1" t="s">
        <v>89</v>
      </c>
      <c r="E41" s="2"/>
      <c r="F41" s="1"/>
      <c r="G41" s="1"/>
      <c r="H41" s="1"/>
      <c r="I41" s="1"/>
      <c r="J41" s="1"/>
      <c r="K41" s="1"/>
      <c r="L41" s="1"/>
      <c r="M41" s="1"/>
      <c r="N41" s="96"/>
      <c r="O41" s="1"/>
      <c r="P41" s="1"/>
      <c r="Q41" s="1"/>
    </row>
    <row r="42" spans="1:17" ht="15.75" x14ac:dyDescent="0.25">
      <c r="A42" s="97"/>
      <c r="B42" s="39" t="s">
        <v>31</v>
      </c>
      <c r="C42" s="120">
        <v>2026</v>
      </c>
      <c r="D42" s="1" t="s">
        <v>33</v>
      </c>
      <c r="E42" s="2"/>
      <c r="F42" s="1"/>
      <c r="G42" s="1"/>
      <c r="H42" s="1"/>
      <c r="I42" s="1"/>
      <c r="J42" s="1"/>
      <c r="K42" s="1"/>
      <c r="L42" s="1"/>
      <c r="M42" s="1"/>
      <c r="N42" s="96"/>
      <c r="O42" s="1"/>
      <c r="P42" s="1"/>
      <c r="Q42" s="1"/>
    </row>
    <row r="43" spans="1:17" ht="15.75" x14ac:dyDescent="0.25">
      <c r="A43" s="97"/>
      <c r="B43" s="39" t="s">
        <v>30</v>
      </c>
      <c r="C43" s="120">
        <v>2025</v>
      </c>
      <c r="D43" s="1" t="s">
        <v>88</v>
      </c>
      <c r="E43" s="2"/>
      <c r="F43" s="1"/>
      <c r="G43" s="2"/>
      <c r="H43" s="2"/>
      <c r="I43" s="2"/>
      <c r="J43" s="2"/>
      <c r="K43" s="1"/>
      <c r="L43" s="1"/>
      <c r="M43" s="1"/>
      <c r="N43" s="96"/>
      <c r="O43" s="1"/>
      <c r="P43" s="1"/>
      <c r="Q43" s="1"/>
    </row>
    <row r="44" spans="1:17" ht="15.75" x14ac:dyDescent="0.25">
      <c r="A44" s="97"/>
      <c r="B44" s="39" t="s">
        <v>31</v>
      </c>
      <c r="C44" s="120">
        <v>2025</v>
      </c>
      <c r="D44" s="1" t="s">
        <v>33</v>
      </c>
      <c r="E44" s="2"/>
      <c r="F44" s="1"/>
      <c r="G44" s="2"/>
      <c r="H44" s="2"/>
      <c r="I44" s="2"/>
      <c r="J44" s="2"/>
      <c r="K44" s="1"/>
      <c r="L44" s="1"/>
      <c r="M44" s="1"/>
      <c r="N44" s="96"/>
      <c r="O44" s="1"/>
      <c r="P44" s="1"/>
      <c r="Q44" s="1"/>
    </row>
    <row r="45" spans="1:17" ht="15.75" x14ac:dyDescent="0.25">
      <c r="A45" s="98"/>
      <c r="B45" s="52"/>
      <c r="C45" s="101"/>
      <c r="D45" s="53"/>
      <c r="E45" s="53"/>
      <c r="F45" s="53"/>
      <c r="G45" s="99"/>
      <c r="H45" s="99"/>
      <c r="I45" s="99"/>
      <c r="J45" s="99"/>
      <c r="K45" s="53"/>
      <c r="L45" s="53"/>
      <c r="M45" s="53"/>
      <c r="N45" s="100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x14ac:dyDescent="0.25">
      <c r="A47" s="12"/>
      <c r="B47" s="2"/>
      <c r="C47" s="2"/>
      <c r="D47" s="2"/>
      <c r="E47" s="2"/>
      <c r="F47" s="2"/>
      <c r="G47" s="12"/>
      <c r="H47" s="12"/>
      <c r="I47" s="12"/>
      <c r="J47" s="12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x14ac:dyDescent="0.25">
      <c r="A49" s="2" t="s">
        <v>34</v>
      </c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</sheetData>
  <mergeCells count="6">
    <mergeCell ref="A1:N1"/>
    <mergeCell ref="A2:N2"/>
    <mergeCell ref="A3:N3"/>
    <mergeCell ref="A4:N4"/>
    <mergeCell ref="F25:G25"/>
    <mergeCell ref="I23:M23"/>
  </mergeCells>
  <phoneticPr fontId="8" type="noConversion"/>
  <printOptions horizontalCentered="1" verticalCentered="1"/>
  <pageMargins left="0.25" right="0.25" top="0.75" bottom="0.75" header="0.3" footer="0.3"/>
  <pageSetup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5"/>
  <sheetViews>
    <sheetView zoomScaleNormal="100" workbookViewId="0">
      <selection activeCell="C7" sqref="C7"/>
    </sheetView>
  </sheetViews>
  <sheetFormatPr defaultColWidth="11" defaultRowHeight="15" x14ac:dyDescent="0.2"/>
  <cols>
    <col min="1" max="3" width="11" style="3" customWidth="1"/>
    <col min="4" max="4" width="11.125" style="3" customWidth="1"/>
    <col min="5" max="5" width="5.625" style="3" customWidth="1"/>
    <col min="6" max="6" width="3.125" style="3" customWidth="1"/>
    <col min="7" max="7" width="15.125" style="3" bestFit="1" customWidth="1"/>
    <col min="8" max="8" width="16.875" style="4" customWidth="1"/>
    <col min="9" max="9" width="12.375" style="16" bestFit="1" customWidth="1"/>
    <col min="10" max="10" width="12.25" style="16" bestFit="1" customWidth="1"/>
    <col min="11" max="11" width="1.875" style="3" customWidth="1"/>
    <col min="12" max="12" width="14.25" style="16" bestFit="1" customWidth="1"/>
    <col min="13" max="13" width="19.125" style="3" bestFit="1" customWidth="1"/>
    <col min="14" max="15" width="14.125" style="16" customWidth="1"/>
    <col min="16" max="16" width="10.125" style="16" bestFit="1" customWidth="1"/>
    <col min="17" max="16384" width="11" style="3"/>
  </cols>
  <sheetData>
    <row r="1" spans="1:16" ht="18" x14ac:dyDescent="0.25">
      <c r="A1" s="129" t="s">
        <v>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38"/>
      <c r="O1" s="38"/>
      <c r="P1" s="38"/>
    </row>
    <row r="2" spans="1:16" ht="18" x14ac:dyDescent="0.25">
      <c r="A2" s="10"/>
      <c r="B2" s="10"/>
      <c r="C2" s="10"/>
      <c r="D2" s="10"/>
      <c r="E2" s="10"/>
      <c r="F2" s="10"/>
      <c r="G2" s="10"/>
      <c r="H2" s="10"/>
      <c r="I2" s="14"/>
      <c r="J2" s="14"/>
      <c r="K2" s="10"/>
      <c r="L2" s="14"/>
      <c r="M2" s="10"/>
      <c r="N2" s="14"/>
      <c r="O2" s="14"/>
      <c r="P2" s="14"/>
    </row>
    <row r="3" spans="1:16" ht="17.100000000000001" customHeight="1" x14ac:dyDescent="0.2">
      <c r="A3" s="1"/>
      <c r="B3" s="1"/>
      <c r="C3" s="1"/>
      <c r="D3" s="1"/>
      <c r="E3" s="1"/>
      <c r="F3" s="1"/>
      <c r="G3" s="1"/>
      <c r="H3" s="5"/>
      <c r="I3" s="15"/>
      <c r="J3" s="15"/>
    </row>
    <row r="4" spans="1:16" ht="16.5" thickBot="1" x14ac:dyDescent="0.3">
      <c r="A4" s="1"/>
      <c r="B4" s="6" t="s">
        <v>1</v>
      </c>
      <c r="C4" s="7"/>
      <c r="D4" s="7"/>
      <c r="E4" s="1"/>
      <c r="F4" s="1"/>
      <c r="G4" s="29" t="s">
        <v>15</v>
      </c>
      <c r="H4" s="5"/>
      <c r="I4" s="15"/>
      <c r="J4" s="15"/>
    </row>
    <row r="5" spans="1:16" x14ac:dyDescent="0.2">
      <c r="A5" s="1"/>
      <c r="B5" s="1" t="s">
        <v>2</v>
      </c>
      <c r="C5" s="105">
        <f>'Fringe 2025 2026'!C8</f>
        <v>7.6499999999999999E-2</v>
      </c>
      <c r="D5" s="1"/>
      <c r="E5" s="1"/>
      <c r="F5" s="1"/>
      <c r="G5" s="1"/>
      <c r="H5" s="5"/>
      <c r="I5" s="15"/>
      <c r="J5" s="15"/>
    </row>
    <row r="6" spans="1:16" x14ac:dyDescent="0.2">
      <c r="A6" s="1"/>
      <c r="B6" s="1" t="s">
        <v>3</v>
      </c>
      <c r="C6" s="104">
        <f>'Fringe 2025 2026'!C15</f>
        <v>1.4400000000000001E-3</v>
      </c>
      <c r="D6" s="1"/>
      <c r="E6" s="1"/>
      <c r="F6" s="1"/>
      <c r="G6" s="103">
        <f>C6</f>
        <v>1.4400000000000001E-3</v>
      </c>
      <c r="H6" s="5"/>
      <c r="I6" s="15"/>
      <c r="J6" s="15"/>
    </row>
    <row r="7" spans="1:16" x14ac:dyDescent="0.2">
      <c r="A7" s="1"/>
      <c r="B7" s="1" t="s">
        <v>4</v>
      </c>
      <c r="C7" s="105">
        <f>'Fringe 2025 2026'!C16</f>
        <v>4.4000000000000003E-3</v>
      </c>
      <c r="D7" s="1"/>
      <c r="E7" s="1"/>
      <c r="F7" s="1"/>
      <c r="G7" s="103">
        <f>C7</f>
        <v>4.4000000000000003E-3</v>
      </c>
      <c r="H7" s="5"/>
      <c r="I7" s="15"/>
      <c r="J7" s="15"/>
    </row>
    <row r="8" spans="1:16" x14ac:dyDescent="0.2">
      <c r="A8" s="1"/>
      <c r="B8" s="1" t="s">
        <v>5</v>
      </c>
      <c r="C8" s="105">
        <f>'Fringe 2025 2026'!C17</f>
        <v>1.4999999999999999E-2</v>
      </c>
      <c r="D8" s="1"/>
      <c r="E8" s="1"/>
      <c r="F8" s="1"/>
      <c r="G8" s="1"/>
      <c r="H8" s="5"/>
      <c r="I8" s="15"/>
      <c r="J8" s="15"/>
    </row>
    <row r="9" spans="1:16" x14ac:dyDescent="0.2">
      <c r="A9" s="1"/>
      <c r="B9" s="1" t="s">
        <v>6</v>
      </c>
      <c r="C9" s="105">
        <f>'Fringe 2025 2026'!C19</f>
        <v>8.5000000000000006E-2</v>
      </c>
      <c r="D9" s="1"/>
      <c r="E9" s="1"/>
      <c r="F9" s="1"/>
      <c r="G9" s="1"/>
      <c r="H9" s="5"/>
      <c r="I9" s="15"/>
      <c r="J9" s="15"/>
      <c r="K9" s="1"/>
    </row>
    <row r="10" spans="1:16" ht="16.5" thickBot="1" x14ac:dyDescent="0.3">
      <c r="A10" s="1"/>
      <c r="B10" s="2" t="s">
        <v>7</v>
      </c>
      <c r="C10" s="106">
        <f>SUM(C5:C9)</f>
        <v>0.18234</v>
      </c>
      <c r="D10" s="1"/>
      <c r="E10" s="1"/>
      <c r="F10" s="1"/>
      <c r="G10" s="108">
        <f>SUM(G5:G9)</f>
        <v>5.8400000000000006E-3</v>
      </c>
      <c r="H10" s="5"/>
      <c r="I10" s="15"/>
    </row>
    <row r="11" spans="1:16" ht="15.75" thickTop="1" x14ac:dyDescent="0.2"/>
    <row r="13" spans="1:16" ht="16.5" thickBot="1" x14ac:dyDescent="0.3">
      <c r="B13" s="130" t="s">
        <v>12</v>
      </c>
      <c r="C13" s="130"/>
      <c r="D13" s="130"/>
      <c r="E13" s="130"/>
      <c r="F13" s="130"/>
      <c r="G13" s="130"/>
    </row>
    <row r="14" spans="1:16" ht="15.75" x14ac:dyDescent="0.25">
      <c r="B14" s="1"/>
      <c r="C14" s="1"/>
      <c r="D14" s="1"/>
      <c r="E14" s="1"/>
      <c r="F14" s="1"/>
      <c r="G14" s="1"/>
      <c r="H14" s="1"/>
      <c r="I14" s="55" t="s">
        <v>8</v>
      </c>
      <c r="J14" s="55" t="s">
        <v>9</v>
      </c>
      <c r="K14" s="2"/>
      <c r="L14" s="128" t="s">
        <v>11</v>
      </c>
      <c r="M14" s="128"/>
    </row>
    <row r="15" spans="1:16" ht="16.5" thickBot="1" x14ac:dyDescent="0.3">
      <c r="B15" s="1"/>
      <c r="C15" s="1"/>
      <c r="D15" s="1"/>
      <c r="E15" s="1"/>
      <c r="F15" s="1"/>
      <c r="G15" s="1"/>
      <c r="H15" s="1"/>
      <c r="I15" s="127" t="s">
        <v>10</v>
      </c>
      <c r="J15" s="127"/>
      <c r="K15" s="8"/>
      <c r="L15" s="18" t="s">
        <v>10</v>
      </c>
      <c r="M15" s="19" t="s">
        <v>43</v>
      </c>
    </row>
    <row r="16" spans="1:16" ht="15.75" customHeight="1" x14ac:dyDescent="0.2">
      <c r="D16" s="1"/>
      <c r="E16" s="1"/>
      <c r="F16" s="1"/>
      <c r="G16" s="1"/>
      <c r="H16" s="39" t="s">
        <v>35</v>
      </c>
      <c r="I16" s="110">
        <f>+'Fringe 2025 2026'!F28</f>
        <v>842.66</v>
      </c>
      <c r="J16" s="110">
        <f>+'Fringe 2025 2026'!G28</f>
        <v>421.34</v>
      </c>
      <c r="K16" s="111"/>
      <c r="L16" s="112">
        <f>+J16</f>
        <v>421.34</v>
      </c>
      <c r="M16" s="92">
        <f>SUM('Fringe 2025 2026'!K28:N28)</f>
        <v>3438</v>
      </c>
    </row>
    <row r="17" spans="2:14" ht="15.75" customHeight="1" x14ac:dyDescent="0.2">
      <c r="D17" s="1"/>
      <c r="E17" s="1"/>
      <c r="F17" s="1"/>
      <c r="G17" s="1"/>
      <c r="H17" s="39" t="s">
        <v>36</v>
      </c>
      <c r="I17" s="110">
        <f>+'Fringe 2025 2026'!F29</f>
        <v>1284.3399999999999</v>
      </c>
      <c r="J17" s="110">
        <f>+'Fringe 2025 2026'!G29</f>
        <v>642.17999999999995</v>
      </c>
      <c r="K17" s="111"/>
      <c r="L17" s="112">
        <f>+J17</f>
        <v>642.17999999999995</v>
      </c>
      <c r="M17" s="92">
        <v>0</v>
      </c>
    </row>
    <row r="18" spans="2:14" ht="15.75" customHeight="1" x14ac:dyDescent="0.2">
      <c r="D18" s="1"/>
      <c r="E18" s="1"/>
      <c r="F18" s="1"/>
      <c r="G18" s="1"/>
      <c r="H18" s="39" t="s">
        <v>37</v>
      </c>
      <c r="I18" s="110">
        <f>+'Fringe 2025 2026'!F30</f>
        <v>1125.26</v>
      </c>
      <c r="J18" s="110">
        <f>+'Fringe 2025 2026'!G30</f>
        <v>562.64</v>
      </c>
      <c r="K18" s="111"/>
      <c r="L18" s="112">
        <f>+J18</f>
        <v>562.64</v>
      </c>
      <c r="M18" s="92">
        <v>0</v>
      </c>
    </row>
    <row r="19" spans="2:14" ht="15.75" customHeight="1" x14ac:dyDescent="0.2">
      <c r="D19" s="1"/>
      <c r="E19" s="1"/>
      <c r="F19" s="1"/>
      <c r="G19" s="1"/>
      <c r="H19" s="39" t="s">
        <v>38</v>
      </c>
      <c r="I19" s="110">
        <f>+'Fringe 2025 2026'!F31</f>
        <v>1569.62</v>
      </c>
      <c r="J19" s="110">
        <f>+'Fringe 2025 2026'!G31</f>
        <v>784.82</v>
      </c>
      <c r="K19" s="111"/>
      <c r="L19" s="112">
        <f>+J19</f>
        <v>784.82</v>
      </c>
      <c r="M19" s="92">
        <v>0</v>
      </c>
    </row>
    <row r="20" spans="2:14" ht="3" customHeight="1" x14ac:dyDescent="0.2">
      <c r="B20" s="1"/>
      <c r="C20" s="1"/>
      <c r="D20" s="1"/>
      <c r="E20" s="1"/>
      <c r="F20" s="1"/>
      <c r="G20" s="1"/>
      <c r="H20" s="1"/>
      <c r="I20" s="110"/>
      <c r="J20" s="110"/>
      <c r="K20" s="111"/>
      <c r="L20" s="113"/>
      <c r="M20" s="92"/>
    </row>
    <row r="21" spans="2:14" ht="16.5" thickBot="1" x14ac:dyDescent="0.3">
      <c r="B21" s="1"/>
      <c r="C21" s="1"/>
      <c r="D21" s="1"/>
      <c r="E21" s="1"/>
      <c r="F21" s="1"/>
      <c r="G21" s="1"/>
      <c r="H21" s="2"/>
      <c r="I21" s="114">
        <f>SUM(I16:I20)</f>
        <v>4821.88</v>
      </c>
      <c r="J21" s="114">
        <f>SUM(J16:J20)</f>
        <v>2410.98</v>
      </c>
      <c r="K21" s="115"/>
      <c r="L21" s="114">
        <f>SUM(L16:L20)</f>
        <v>2410.98</v>
      </c>
      <c r="M21" s="116">
        <f>SUM(M16:M20)</f>
        <v>3438</v>
      </c>
    </row>
    <row r="22" spans="2:14" ht="16.5" thickTop="1" x14ac:dyDescent="0.25">
      <c r="B22" s="1"/>
      <c r="C22" s="1"/>
      <c r="D22" s="1"/>
      <c r="E22" s="1"/>
      <c r="F22" s="1"/>
      <c r="G22" s="1"/>
      <c r="H22" s="2" t="s">
        <v>13</v>
      </c>
      <c r="I22" s="112">
        <f>+I21/4</f>
        <v>1205.47</v>
      </c>
      <c r="J22" s="112">
        <f>+J21/4</f>
        <v>602.745</v>
      </c>
      <c r="K22" s="115"/>
      <c r="L22" s="112">
        <f>+L21/4</f>
        <v>602.745</v>
      </c>
      <c r="M22" s="91"/>
    </row>
    <row r="23" spans="2:14" ht="39.75" customHeight="1" x14ac:dyDescent="0.25">
      <c r="B23" s="1"/>
      <c r="C23" s="1"/>
      <c r="D23" s="1"/>
      <c r="E23" s="1"/>
      <c r="F23" s="1"/>
      <c r="G23" s="1"/>
      <c r="H23" s="109" t="s">
        <v>82</v>
      </c>
      <c r="I23" s="112">
        <f>+I22*12</f>
        <v>14465.64</v>
      </c>
      <c r="J23" s="112">
        <f>+J22*12</f>
        <v>7232.9400000000005</v>
      </c>
      <c r="K23" s="115"/>
      <c r="L23" s="112">
        <f>+L22*12</f>
        <v>7232.9400000000005</v>
      </c>
      <c r="M23" s="91">
        <f>M21</f>
        <v>3438</v>
      </c>
    </row>
    <row r="24" spans="2:14" ht="15.75" x14ac:dyDescent="0.25">
      <c r="H24" s="9"/>
      <c r="I24" s="17"/>
      <c r="J24" s="13"/>
    </row>
    <row r="25" spans="2:14" x14ac:dyDescent="0.2">
      <c r="N25" s="21"/>
    </row>
  </sheetData>
  <mergeCells count="4">
    <mergeCell ref="I15:J15"/>
    <mergeCell ref="L14:M14"/>
    <mergeCell ref="A1:M1"/>
    <mergeCell ref="B13:G13"/>
  </mergeCells>
  <phoneticPr fontId="0" type="noConversion"/>
  <printOptions horizontalCentered="1"/>
  <pageMargins left="0.5" right="0.5" top="1" bottom="1" header="0.5" footer="0.5"/>
  <pageSetup scale="82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showGridLines="0" zoomScale="150" workbookViewId="0">
      <selection activeCell="B2" sqref="B2:F2"/>
    </sheetView>
  </sheetViews>
  <sheetFormatPr defaultColWidth="8.875" defaultRowHeight="12" x14ac:dyDescent="0.2"/>
  <cols>
    <col min="1" max="1" width="1.875" style="56" customWidth="1"/>
    <col min="2" max="2" width="32.125" style="56" bestFit="1" customWidth="1"/>
    <col min="3" max="3" width="1.875" style="56" customWidth="1"/>
    <col min="4" max="4" width="10.125" style="56" bestFit="1" customWidth="1"/>
    <col min="5" max="5" width="1.875" style="56" customWidth="1"/>
    <col min="6" max="6" width="10.125" style="62" bestFit="1" customWidth="1"/>
    <col min="7" max="7" width="1.625" style="62" customWidth="1"/>
    <col min="8" max="8" width="10.625" style="56" bestFit="1" customWidth="1"/>
    <col min="9" max="9" width="1.875" style="56" customWidth="1"/>
    <col min="10" max="10" width="15.625" style="56" bestFit="1" customWidth="1"/>
    <col min="11" max="16384" width="8.875" style="56"/>
  </cols>
  <sheetData>
    <row r="1" spans="1:14" ht="33" customHeight="1" x14ac:dyDescent="0.2">
      <c r="B1" s="134" t="s">
        <v>87</v>
      </c>
      <c r="C1" s="134"/>
      <c r="D1" s="134"/>
      <c r="E1" s="134"/>
      <c r="F1" s="134"/>
      <c r="G1" s="57"/>
      <c r="H1" s="57"/>
      <c r="I1" s="57"/>
    </row>
    <row r="2" spans="1:14" x14ac:dyDescent="0.2">
      <c r="B2" s="135"/>
      <c r="C2" s="135"/>
      <c r="D2" s="135"/>
      <c r="E2" s="135"/>
      <c r="F2" s="135"/>
      <c r="G2" s="58"/>
      <c r="H2" s="58"/>
      <c r="I2" s="58"/>
    </row>
    <row r="3" spans="1:14" x14ac:dyDescent="0.2">
      <c r="A3" s="84"/>
      <c r="B3" s="136"/>
      <c r="C3" s="136"/>
      <c r="D3" s="136"/>
      <c r="E3" s="136"/>
      <c r="F3" s="136"/>
      <c r="G3" s="59"/>
      <c r="H3" s="60"/>
      <c r="I3" s="61"/>
      <c r="J3" s="133" t="s">
        <v>63</v>
      </c>
      <c r="K3" s="133"/>
      <c r="L3" s="133"/>
      <c r="M3" s="133"/>
    </row>
    <row r="4" spans="1:14" x14ac:dyDescent="0.2">
      <c r="B4" s="136" t="s">
        <v>47</v>
      </c>
      <c r="C4" s="136"/>
      <c r="D4" s="136"/>
      <c r="E4" s="136"/>
      <c r="F4" s="136"/>
      <c r="G4" s="59"/>
      <c r="H4" s="59"/>
      <c r="I4" s="59"/>
    </row>
    <row r="5" spans="1:14" x14ac:dyDescent="0.2">
      <c r="B5" s="62" t="s">
        <v>48</v>
      </c>
      <c r="C5" s="62"/>
      <c r="D5" s="63">
        <v>7.6499999999999999E-2</v>
      </c>
      <c r="E5" s="63"/>
      <c r="F5" s="64">
        <f>H3*D5</f>
        <v>0</v>
      </c>
      <c r="G5" s="64"/>
      <c r="H5" s="65"/>
      <c r="I5" s="65"/>
      <c r="K5" s="66"/>
    </row>
    <row r="6" spans="1:14" x14ac:dyDescent="0.2">
      <c r="B6" s="62" t="s">
        <v>49</v>
      </c>
      <c r="C6" s="62"/>
      <c r="D6" s="63">
        <f>'Fringe 2025 2026'!C15</f>
        <v>1.4400000000000001E-3</v>
      </c>
      <c r="E6" s="63"/>
      <c r="F6" s="64">
        <f>H3*D6</f>
        <v>0</v>
      </c>
      <c r="G6" s="64"/>
      <c r="H6" s="59"/>
      <c r="I6" s="59"/>
      <c r="K6" s="66"/>
    </row>
    <row r="7" spans="1:14" x14ac:dyDescent="0.2">
      <c r="B7" s="62" t="s">
        <v>50</v>
      </c>
      <c r="C7" s="62"/>
      <c r="D7" s="63">
        <f>'Fringe 2025 2026'!C16</f>
        <v>4.4000000000000003E-3</v>
      </c>
      <c r="E7" s="63"/>
      <c r="F7" s="64">
        <f>9000*D7</f>
        <v>39.6</v>
      </c>
      <c r="G7" s="64"/>
      <c r="H7" s="59"/>
      <c r="I7" s="59"/>
      <c r="K7" s="66"/>
    </row>
    <row r="8" spans="1:14" x14ac:dyDescent="0.2">
      <c r="B8" s="62" t="s">
        <v>76</v>
      </c>
      <c r="C8" s="62"/>
      <c r="D8" s="63">
        <v>1.4999999999999999E-2</v>
      </c>
      <c r="E8" s="63"/>
      <c r="F8" s="64">
        <f>H3*D8</f>
        <v>0</v>
      </c>
      <c r="G8" s="64"/>
      <c r="H8" s="62"/>
      <c r="I8" s="62"/>
    </row>
    <row r="9" spans="1:14" x14ac:dyDescent="0.2">
      <c r="B9" s="62" t="s">
        <v>51</v>
      </c>
      <c r="C9" s="62"/>
      <c r="D9" s="85">
        <f>'Fringe 2025 2026'!C18</f>
        <v>8.2500000000000004E-2</v>
      </c>
      <c r="E9" s="63"/>
      <c r="F9" s="86">
        <f>H3*D9</f>
        <v>0</v>
      </c>
      <c r="G9" s="64"/>
      <c r="H9" s="67"/>
      <c r="I9" s="68"/>
      <c r="J9" s="69"/>
    </row>
    <row r="10" spans="1:14" ht="14.1" customHeight="1" x14ac:dyDescent="0.2">
      <c r="B10" s="87" t="s">
        <v>52</v>
      </c>
      <c r="C10" s="88"/>
      <c r="D10" s="63">
        <f>SUM(D5:D9)</f>
        <v>0.17984</v>
      </c>
      <c r="E10" s="63"/>
      <c r="F10" s="70">
        <f>SUM(F5:F9)</f>
        <v>39.6</v>
      </c>
      <c r="G10" s="70"/>
      <c r="H10" s="61">
        <f>F10</f>
        <v>39.6</v>
      </c>
      <c r="I10" s="61"/>
    </row>
    <row r="11" spans="1:14" x14ac:dyDescent="0.2">
      <c r="F11" s="68"/>
      <c r="G11" s="68"/>
      <c r="H11" s="65"/>
      <c r="I11" s="65"/>
    </row>
    <row r="12" spans="1:14" x14ac:dyDescent="0.2">
      <c r="B12" s="87" t="s">
        <v>83</v>
      </c>
      <c r="C12" s="62"/>
      <c r="D12" s="61">
        <f>D23</f>
        <v>1205.47</v>
      </c>
      <c r="E12" s="61"/>
      <c r="F12" s="68"/>
      <c r="G12" s="68"/>
      <c r="H12" s="71">
        <f>D12*12</f>
        <v>14465.64</v>
      </c>
      <c r="I12" s="69"/>
      <c r="J12" s="137"/>
      <c r="K12" s="137"/>
      <c r="L12" s="137"/>
      <c r="M12" s="137"/>
    </row>
    <row r="13" spans="1:14" ht="6" customHeight="1" x14ac:dyDescent="0.2">
      <c r="B13" s="62"/>
      <c r="C13" s="62"/>
      <c r="D13" s="61"/>
      <c r="E13" s="61"/>
      <c r="F13" s="68"/>
      <c r="G13" s="68"/>
      <c r="H13" s="65"/>
      <c r="I13" s="65"/>
      <c r="J13" s="62"/>
      <c r="K13" s="62"/>
      <c r="L13" s="62"/>
      <c r="M13" s="62"/>
    </row>
    <row r="14" spans="1:14" x14ac:dyDescent="0.2">
      <c r="H14" s="72">
        <f>H10+H12</f>
        <v>14505.24</v>
      </c>
      <c r="I14" s="61"/>
      <c r="J14" s="132" t="s">
        <v>53</v>
      </c>
      <c r="K14" s="132"/>
      <c r="L14" s="132"/>
      <c r="M14" s="132"/>
      <c r="N14" s="132"/>
    </row>
    <row r="15" spans="1:14" ht="6" customHeight="1" x14ac:dyDescent="0.2">
      <c r="B15" s="131"/>
      <c r="C15" s="131"/>
      <c r="D15" s="131"/>
      <c r="E15" s="131"/>
      <c r="F15" s="131"/>
      <c r="G15" s="73"/>
    </row>
    <row r="16" spans="1:14" ht="12.75" thickBot="1" x14ac:dyDescent="0.25">
      <c r="H16" s="74">
        <f>H3+H14</f>
        <v>14505.24</v>
      </c>
      <c r="I16" s="61"/>
      <c r="J16" s="132" t="s">
        <v>54</v>
      </c>
      <c r="K16" s="132"/>
      <c r="L16" s="132"/>
      <c r="M16" s="132"/>
      <c r="N16" s="132"/>
    </row>
    <row r="17" spans="2:12" ht="12.75" thickTop="1" x14ac:dyDescent="0.2">
      <c r="B17" s="132"/>
      <c r="C17" s="132"/>
      <c r="D17" s="132"/>
      <c r="E17" s="132"/>
      <c r="F17" s="132"/>
      <c r="G17" s="68"/>
      <c r="H17" s="68"/>
      <c r="I17" s="68"/>
      <c r="J17" s="75"/>
      <c r="K17" s="75"/>
    </row>
    <row r="18" spans="2:12" x14ac:dyDescent="0.2">
      <c r="B18" s="68" t="s">
        <v>12</v>
      </c>
      <c r="C18" s="68"/>
      <c r="D18" s="89" t="s">
        <v>55</v>
      </c>
      <c r="E18" s="62"/>
      <c r="F18" s="90" t="s">
        <v>56</v>
      </c>
      <c r="H18" s="62"/>
      <c r="I18" s="62"/>
      <c r="J18" s="75"/>
      <c r="K18" s="75"/>
    </row>
    <row r="19" spans="2:12" x14ac:dyDescent="0.2">
      <c r="B19" s="87" t="s">
        <v>57</v>
      </c>
      <c r="C19" s="87"/>
      <c r="D19" s="61">
        <f>'Fringe 2025 2026'!F28</f>
        <v>842.66</v>
      </c>
      <c r="E19" s="61"/>
      <c r="F19" s="61">
        <f>'Fringe 2025 2026'!G28</f>
        <v>421.34</v>
      </c>
      <c r="G19" s="61"/>
      <c r="H19" s="61"/>
      <c r="I19" s="61"/>
      <c r="J19" s="75"/>
      <c r="K19" s="75"/>
    </row>
    <row r="20" spans="2:12" x14ac:dyDescent="0.2">
      <c r="B20" s="87" t="s">
        <v>58</v>
      </c>
      <c r="C20" s="87"/>
      <c r="D20" s="61">
        <f>'Fringe 2025 2026'!F29</f>
        <v>1284.3399999999999</v>
      </c>
      <c r="E20" s="61"/>
      <c r="F20" s="61">
        <f>'Fringe 2025 2026'!G29</f>
        <v>642.17999999999995</v>
      </c>
      <c r="G20" s="61"/>
      <c r="H20" s="61"/>
      <c r="I20" s="61"/>
      <c r="J20" s="75"/>
      <c r="K20" s="75"/>
    </row>
    <row r="21" spans="2:12" x14ac:dyDescent="0.2">
      <c r="B21" s="87" t="s">
        <v>59</v>
      </c>
      <c r="C21" s="87"/>
      <c r="D21" s="61">
        <f>'Fringe 2025 2026'!F30</f>
        <v>1125.26</v>
      </c>
      <c r="E21" s="61"/>
      <c r="F21" s="61">
        <f>'Fringe 2025 2026'!G30</f>
        <v>562.64</v>
      </c>
      <c r="G21" s="61"/>
      <c r="H21" s="61"/>
      <c r="I21" s="61"/>
      <c r="J21" s="75"/>
      <c r="K21" s="75"/>
    </row>
    <row r="22" spans="2:12" x14ac:dyDescent="0.2">
      <c r="B22" s="87" t="s">
        <v>60</v>
      </c>
      <c r="C22" s="87"/>
      <c r="D22" s="61">
        <f>'Fringe 2025 2026'!F31</f>
        <v>1569.62</v>
      </c>
      <c r="E22" s="61"/>
      <c r="F22" s="61">
        <f>'Fringe 2025 2026'!G31</f>
        <v>784.82</v>
      </c>
      <c r="G22" s="61"/>
      <c r="H22" s="61"/>
      <c r="I22" s="61"/>
      <c r="J22" s="75"/>
      <c r="K22" s="75"/>
    </row>
    <row r="23" spans="2:12" x14ac:dyDescent="0.2">
      <c r="B23" s="87" t="s">
        <v>61</v>
      </c>
      <c r="C23" s="87"/>
      <c r="D23" s="61">
        <f>(D19+D20+D21+D22)/4</f>
        <v>1205.47</v>
      </c>
      <c r="E23" s="61"/>
      <c r="F23" s="61">
        <f>(F19+F20+F21+F22)/4</f>
        <v>602.745</v>
      </c>
      <c r="G23" s="61"/>
      <c r="H23" s="61"/>
      <c r="I23" s="61"/>
      <c r="J23" s="75"/>
      <c r="K23" s="75"/>
    </row>
    <row r="24" spans="2:12" x14ac:dyDescent="0.2">
      <c r="B24" s="87" t="s">
        <v>62</v>
      </c>
      <c r="C24" s="87"/>
      <c r="D24" s="61">
        <f>D23*12</f>
        <v>14465.64</v>
      </c>
      <c r="E24" s="61"/>
      <c r="F24" s="61">
        <f>F23*12</f>
        <v>7232.9400000000005</v>
      </c>
      <c r="H24" s="61"/>
      <c r="I24" s="61"/>
      <c r="J24" s="75"/>
      <c r="K24" s="75"/>
    </row>
    <row r="25" spans="2:12" x14ac:dyDescent="0.2">
      <c r="F25" s="76"/>
      <c r="G25" s="76"/>
      <c r="H25" s="61"/>
      <c r="I25" s="61"/>
      <c r="J25" s="75"/>
      <c r="K25" s="75"/>
    </row>
    <row r="26" spans="2:12" x14ac:dyDescent="0.2">
      <c r="H26" s="61"/>
      <c r="I26" s="61"/>
      <c r="J26" s="75"/>
      <c r="K26" s="75"/>
    </row>
    <row r="27" spans="2:12" x14ac:dyDescent="0.2">
      <c r="H27" s="61"/>
      <c r="I27" s="61"/>
      <c r="J27" s="75"/>
      <c r="K27" s="75"/>
    </row>
    <row r="28" spans="2:12" x14ac:dyDescent="0.2">
      <c r="H28" s="61"/>
      <c r="I28" s="61"/>
      <c r="J28" s="75"/>
      <c r="K28" s="75"/>
    </row>
    <row r="29" spans="2:12" x14ac:dyDescent="0.2">
      <c r="J29" s="75"/>
      <c r="K29" s="75"/>
    </row>
    <row r="30" spans="2:12" x14ac:dyDescent="0.2">
      <c r="J30" s="75"/>
      <c r="K30" s="75"/>
      <c r="L30" s="65"/>
    </row>
    <row r="31" spans="2:12" x14ac:dyDescent="0.2">
      <c r="J31" s="75"/>
      <c r="K31" s="75"/>
    </row>
    <row r="32" spans="2:12" x14ac:dyDescent="0.2">
      <c r="J32" s="75"/>
      <c r="K32" s="75"/>
    </row>
    <row r="33" spans="10:10" x14ac:dyDescent="0.2">
      <c r="J33" s="75"/>
    </row>
  </sheetData>
  <mergeCells count="10">
    <mergeCell ref="B15:F15"/>
    <mergeCell ref="J16:N16"/>
    <mergeCell ref="B17:F17"/>
    <mergeCell ref="J3:M3"/>
    <mergeCell ref="B1:F1"/>
    <mergeCell ref="B2:F2"/>
    <mergeCell ref="B3:F3"/>
    <mergeCell ref="B4:F4"/>
    <mergeCell ref="J12:M12"/>
    <mergeCell ref="J14:N14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showGridLines="0" zoomScale="110" zoomScaleNormal="110" workbookViewId="0">
      <selection activeCell="A4" sqref="A4"/>
    </sheetView>
  </sheetViews>
  <sheetFormatPr defaultColWidth="11" defaultRowHeight="15.75" x14ac:dyDescent="0.25"/>
  <cols>
    <col min="1" max="1" width="1.875" customWidth="1"/>
    <col min="2" max="2" width="15.375" bestFit="1" customWidth="1"/>
    <col min="3" max="3" width="11" customWidth="1"/>
    <col min="4" max="4" width="8.375" bestFit="1" customWidth="1"/>
    <col min="5" max="5" width="11" bestFit="1" customWidth="1"/>
    <col min="6" max="6" width="1.875" customWidth="1"/>
  </cols>
  <sheetData>
    <row r="1" spans="1:12" ht="14.1" customHeight="1" x14ac:dyDescent="0.25">
      <c r="A1" s="138" t="s">
        <v>87</v>
      </c>
      <c r="B1" s="138"/>
      <c r="C1" s="138"/>
      <c r="D1" s="138"/>
      <c r="E1" s="138"/>
    </row>
    <row r="2" spans="1:12" ht="14.1" customHeight="1" x14ac:dyDescent="0.25">
      <c r="A2" s="138"/>
      <c r="B2" s="138"/>
      <c r="C2" s="138"/>
      <c r="D2" s="138"/>
      <c r="E2" s="138"/>
    </row>
    <row r="3" spans="1:12" ht="14.1" customHeight="1" x14ac:dyDescent="0.25">
      <c r="A3" s="138"/>
      <c r="B3" s="138"/>
      <c r="C3" s="138"/>
      <c r="D3" s="138"/>
      <c r="E3" s="138"/>
    </row>
    <row r="4" spans="1:12" ht="14.1" customHeight="1" x14ac:dyDescent="0.25">
      <c r="B4" s="136" t="s">
        <v>47</v>
      </c>
      <c r="C4" s="136"/>
      <c r="D4" s="136"/>
      <c r="E4" s="136"/>
      <c r="F4" s="136"/>
    </row>
    <row r="5" spans="1:12" s="56" customFormat="1" ht="14.1" customHeight="1" x14ac:dyDescent="0.2">
      <c r="B5" s="62" t="s">
        <v>64</v>
      </c>
      <c r="D5" s="63"/>
      <c r="E5" s="117"/>
      <c r="F5" s="64"/>
      <c r="G5" s="132" t="s">
        <v>73</v>
      </c>
      <c r="H5" s="132"/>
      <c r="I5" s="132"/>
      <c r="J5" s="132"/>
      <c r="K5" s="132"/>
    </row>
    <row r="6" spans="1:12" s="56" customFormat="1" ht="14.1" customHeight="1" x14ac:dyDescent="0.2">
      <c r="B6" s="62" t="s">
        <v>65</v>
      </c>
      <c r="D6" s="63"/>
      <c r="E6" s="118">
        <v>19</v>
      </c>
      <c r="F6" s="64"/>
      <c r="G6" s="132" t="s">
        <v>74</v>
      </c>
      <c r="H6" s="132"/>
      <c r="I6" s="132"/>
      <c r="J6" s="132"/>
      <c r="K6" s="132"/>
    </row>
    <row r="7" spans="1:12" s="56" customFormat="1" ht="14.1" customHeight="1" x14ac:dyDescent="0.2">
      <c r="B7" s="62" t="s">
        <v>66</v>
      </c>
      <c r="D7" s="63"/>
      <c r="E7" s="119">
        <v>48</v>
      </c>
      <c r="F7" s="64"/>
      <c r="G7" s="132" t="s">
        <v>75</v>
      </c>
      <c r="H7" s="132"/>
      <c r="I7" s="132"/>
      <c r="J7" s="132"/>
      <c r="K7" s="132"/>
    </row>
    <row r="8" spans="1:12" s="56" customFormat="1" ht="14.1" customHeight="1" x14ac:dyDescent="0.2">
      <c r="B8" s="62" t="s">
        <v>67</v>
      </c>
      <c r="D8" s="63"/>
      <c r="E8" s="79">
        <f>E5*E6*E7</f>
        <v>0</v>
      </c>
      <c r="F8" s="64"/>
      <c r="G8" s="64"/>
      <c r="H8" s="62"/>
      <c r="I8" s="62"/>
    </row>
    <row r="9" spans="1:12" ht="14.1" customHeight="1" x14ac:dyDescent="0.25"/>
    <row r="10" spans="1:12" ht="14.1" customHeight="1" x14ac:dyDescent="0.25">
      <c r="B10" s="136" t="s">
        <v>68</v>
      </c>
      <c r="C10" s="136"/>
      <c r="D10" s="136"/>
      <c r="E10" s="136"/>
      <c r="F10" s="136"/>
    </row>
    <row r="11" spans="1:12" ht="14.1" customHeight="1" x14ac:dyDescent="0.25">
      <c r="B11" s="62" t="s">
        <v>69</v>
      </c>
      <c r="D11" s="80">
        <f>'Fringe 2025 2026'!C15</f>
        <v>1.4400000000000001E-3</v>
      </c>
      <c r="E11" s="78">
        <f>E8*D11</f>
        <v>0</v>
      </c>
    </row>
    <row r="12" spans="1:12" ht="14.1" customHeight="1" x14ac:dyDescent="0.25">
      <c r="B12" s="62" t="s">
        <v>70</v>
      </c>
      <c r="D12" s="80">
        <f>'Fringe 2025 2026'!C16</f>
        <v>4.4000000000000003E-3</v>
      </c>
      <c r="E12" s="81">
        <f>E8*D12</f>
        <v>0</v>
      </c>
    </row>
    <row r="13" spans="1:12" ht="14.1" customHeight="1" x14ac:dyDescent="0.25">
      <c r="E13" s="82">
        <f>SUM(E11:E12)</f>
        <v>0</v>
      </c>
      <c r="G13" s="132" t="s">
        <v>71</v>
      </c>
      <c r="H13" s="132"/>
      <c r="I13" s="132"/>
      <c r="J13" s="132"/>
      <c r="K13" s="132"/>
    </row>
    <row r="14" spans="1:12" ht="14.1" customHeight="1" thickBot="1" x14ac:dyDescent="0.3">
      <c r="E14" s="83">
        <f>E8+E13</f>
        <v>0</v>
      </c>
      <c r="G14" s="132" t="s">
        <v>72</v>
      </c>
      <c r="H14" s="132"/>
      <c r="I14" s="132"/>
      <c r="J14" s="132"/>
      <c r="K14" s="132"/>
      <c r="L14" s="132"/>
    </row>
    <row r="15" spans="1:12" ht="14.1" customHeight="1" thickTop="1" x14ac:dyDescent="0.25"/>
    <row r="16" spans="1:12" ht="14.1" customHeight="1" x14ac:dyDescent="0.25"/>
    <row r="17" spans="1:6" ht="14.1" customHeight="1" x14ac:dyDescent="0.25"/>
    <row r="18" spans="1:6" ht="14.1" customHeight="1" x14ac:dyDescent="0.25">
      <c r="A18" s="1"/>
      <c r="C18" s="1"/>
      <c r="D18" s="1"/>
      <c r="E18" s="1"/>
      <c r="F18" s="22"/>
    </row>
    <row r="19" spans="1:6" ht="14.1" customHeight="1" x14ac:dyDescent="0.25">
      <c r="A19" s="1"/>
      <c r="C19" s="1"/>
      <c r="D19" s="1"/>
      <c r="E19" s="1"/>
      <c r="F19" s="22"/>
    </row>
    <row r="20" spans="1:6" ht="14.1" customHeight="1" x14ac:dyDescent="0.25">
      <c r="F20" s="77"/>
    </row>
    <row r="21" spans="1:6" ht="14.1" customHeight="1" x14ac:dyDescent="0.25"/>
    <row r="22" spans="1:6" ht="14.1" customHeight="1" x14ac:dyDescent="0.25">
      <c r="F22" s="77"/>
    </row>
    <row r="23" spans="1:6" ht="14.1" customHeight="1" x14ac:dyDescent="0.25"/>
  </sheetData>
  <mergeCells count="8">
    <mergeCell ref="B4:F4"/>
    <mergeCell ref="A1:E3"/>
    <mergeCell ref="B10:F10"/>
    <mergeCell ref="G13:K13"/>
    <mergeCell ref="G14:L14"/>
    <mergeCell ref="G5:K5"/>
    <mergeCell ref="G6:K6"/>
    <mergeCell ref="G7:K7"/>
  </mergeCells>
  <pageMargins left="0.25" right="0.25" top="0.75" bottom="0.75" header="0.3" footer="0.3"/>
  <pageSetup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F816963B2514A84D943B2DD766E3F" ma:contentTypeVersion="11" ma:contentTypeDescription="Create a new document." ma:contentTypeScope="" ma:versionID="239808ad0e840f6952d1048c04895427">
  <xsd:schema xmlns:xsd="http://www.w3.org/2001/XMLSchema" xmlns:xs="http://www.w3.org/2001/XMLSchema" xmlns:p="http://schemas.microsoft.com/office/2006/metadata/properties" xmlns:ns2="d609f56b-7044-4171-b948-5fb7d36f1254" targetNamespace="http://schemas.microsoft.com/office/2006/metadata/properties" ma:root="true" ma:fieldsID="f927d1cc7a0c2b2b9c0a43dd2a378a94" ns2:_="">
    <xsd:import namespace="d609f56b-7044-4171-b948-5fb7d36f1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9f56b-7044-4171-b948-5fb7d36f1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04C21-21ED-4096-9F87-08341C997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7CC99-81A1-478A-B0BF-E54BEAE0B8C1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d609f56b-7044-4171-b948-5fb7d36f1254"/>
  </ds:schemaRefs>
</ds:datastoreItem>
</file>

<file path=customXml/itemProps3.xml><?xml version="1.0" encoding="utf-8"?>
<ds:datastoreItem xmlns:ds="http://schemas.openxmlformats.org/officeDocument/2006/customXml" ds:itemID="{24761837-B2B7-44C2-8F4A-3DBF8127B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9f56b-7044-4171-b948-5fb7d36f1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Fringe 2025 2026</vt:lpstr>
      <vt:lpstr>C&amp;G calc</vt:lpstr>
      <vt:lpstr>STAFF ESTIMATOR</vt:lpstr>
      <vt:lpstr>STUDENT ESTIMATOR</vt:lpstr>
      <vt:lpstr>'C&amp;G calc'!Print_Area</vt:lpstr>
      <vt:lpstr>'Fringe 2025 2026'!Print_Area</vt:lpstr>
      <vt:lpstr>'STAFF ESTIMATOR'!Print_Area</vt:lpstr>
    </vt:vector>
  </TitlesOfParts>
  <Company>utep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</dc:creator>
  <cp:lastModifiedBy>Dominguez, Limara M</cp:lastModifiedBy>
  <cp:lastPrinted>2019-08-05T17:19:13Z</cp:lastPrinted>
  <dcterms:created xsi:type="dcterms:W3CDTF">2000-09-19T16:58:29Z</dcterms:created>
  <dcterms:modified xsi:type="dcterms:W3CDTF">2025-11-14T20:25:12Z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0x010100E4FF816963B2514A84D943B2DD766E3F</vt:lpwstr>
  </property>
  <property fmtid="{D5CDD505-2E9C-101B-9397-08002B2CF9AE}" pid="3" name="MSIP_Label_b73649dc-6fee-4eb8-a128-734c3c842ea8_Enabled">
    <vt:lpwstr>true</vt:lpwstr>
  </property>
  <property fmtid="{D5CDD505-2E9C-101B-9397-08002B2CF9AE}" pid="4" name="MSIP_Label_b73649dc-6fee-4eb8-a128-734c3c842ea8_SetDate">
    <vt:lpwstr>2024-08-16T14:24:17Z</vt:lpwstr>
  </property>
  <property fmtid="{D5CDD505-2E9C-101B-9397-08002B2CF9AE}" pid="5" name="MSIP_Label_b73649dc-6fee-4eb8-a128-734c3c842ea8_Method">
    <vt:lpwstr>Standard</vt:lpwstr>
  </property>
  <property fmtid="{D5CDD505-2E9C-101B-9397-08002B2CF9AE}" pid="6" name="MSIP_Label_b73649dc-6fee-4eb8-a128-734c3c842ea8_Name">
    <vt:lpwstr>defa4170-0d19-0005-0004-bc88714345d2</vt:lpwstr>
  </property>
  <property fmtid="{D5CDD505-2E9C-101B-9397-08002B2CF9AE}" pid="7" name="MSIP_Label_b73649dc-6fee-4eb8-a128-734c3c842ea8_SiteId">
    <vt:lpwstr>857c21d2-1a16-43a4-90cf-d57f3fab9d2f</vt:lpwstr>
  </property>
  <property fmtid="{D5CDD505-2E9C-101B-9397-08002B2CF9AE}" pid="8" name="MSIP_Label_b73649dc-6fee-4eb8-a128-734c3c842ea8_ActionId">
    <vt:lpwstr>6ee9ed0f-98a3-419e-a9a8-b5e0cda46454</vt:lpwstr>
  </property>
  <property fmtid="{D5CDD505-2E9C-101B-9397-08002B2CF9AE}" pid="9" name="MSIP_Label_b73649dc-6fee-4eb8-a128-734c3c842ea8_ContentBits">
    <vt:lpwstr>0</vt:lpwstr>
  </property>
</Properties>
</file>